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4\ELŐIRÁNYZAT-módosítás 2014\2 ei mód - 2014 szeptember\"/>
    </mc:Choice>
  </mc:AlternateContent>
  <bookViews>
    <workbookView xWindow="360" yWindow="315" windowWidth="12120" windowHeight="8640"/>
  </bookViews>
  <sheets>
    <sheet name="1 melléklet" sheetId="23" r:id="rId1"/>
    <sheet name="2. melléklet  " sheetId="25" r:id="rId2"/>
    <sheet name="3 melléklet" sheetId="17" r:id="rId3"/>
    <sheet name="4 melléklet" sheetId="3" state="hidden" r:id="rId4"/>
  </sheets>
  <externalReferences>
    <externalReference r:id="rId5"/>
    <externalReference r:id="rId6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melléklet'!$B$1:$AR$57</definedName>
    <definedName name="_xlnm.Print_Area" localSheetId="2">'3 melléklet'!$A$1:$D$34</definedName>
  </definedNames>
  <calcPr calcId="152511"/>
</workbook>
</file>

<file path=xl/calcChain.xml><?xml version="1.0" encoding="utf-8"?>
<calcChain xmlns="http://schemas.openxmlformats.org/spreadsheetml/2006/main">
  <c r="D26" i="23" l="1"/>
  <c r="D21" i="23"/>
  <c r="D19" i="23"/>
  <c r="E19" i="25" l="1"/>
  <c r="D19" i="25"/>
  <c r="D17" i="25"/>
  <c r="D20" i="25"/>
  <c r="D26" i="17" l="1"/>
  <c r="D9" i="23"/>
  <c r="D13" i="23"/>
  <c r="D8" i="23" l="1"/>
  <c r="D7" i="23"/>
  <c r="C33" i="23" l="1"/>
  <c r="I42" i="23"/>
  <c r="AH12" i="23" l="1"/>
  <c r="D12" i="3"/>
  <c r="C12" i="3"/>
  <c r="B12" i="3"/>
  <c r="D11" i="3"/>
  <c r="D10" i="3"/>
  <c r="D9" i="3"/>
  <c r="C8" i="3"/>
  <c r="B8" i="3"/>
  <c r="D7" i="3"/>
  <c r="D6" i="3" s="1"/>
  <c r="B6" i="3"/>
  <c r="B18" i="3" s="1"/>
  <c r="I12" i="25"/>
  <c r="D43" i="25"/>
  <c r="E43" i="25"/>
  <c r="D38" i="23"/>
  <c r="AB48" i="23"/>
  <c r="AH48" i="23"/>
  <c r="V48" i="23"/>
  <c r="P48" i="23"/>
  <c r="J48" i="23"/>
  <c r="V45" i="23"/>
  <c r="V52" i="23" s="1"/>
  <c r="D34" i="25"/>
  <c r="H22" i="25"/>
  <c r="I22" i="25"/>
  <c r="H10" i="25"/>
  <c r="D11" i="25"/>
  <c r="AH45" i="23"/>
  <c r="AH52" i="23" s="1"/>
  <c r="AH35" i="23"/>
  <c r="AH28" i="23"/>
  <c r="AH29" i="23" s="1"/>
  <c r="AI29" i="23" s="1"/>
  <c r="AJ29" i="23" s="1"/>
  <c r="AH24" i="23"/>
  <c r="AH16" i="23"/>
  <c r="AB45" i="23"/>
  <c r="AB52" i="23" s="1"/>
  <c r="AB35" i="23"/>
  <c r="AB28" i="23"/>
  <c r="AB24" i="23"/>
  <c r="AB29" i="23" s="1"/>
  <c r="AB16" i="23"/>
  <c r="AB17" i="23" s="1"/>
  <c r="AB12" i="23"/>
  <c r="V35" i="23"/>
  <c r="V28" i="23"/>
  <c r="V24" i="23"/>
  <c r="V29" i="23" s="1"/>
  <c r="V16" i="23"/>
  <c r="W16" i="23" s="1"/>
  <c r="V12" i="23"/>
  <c r="P45" i="23"/>
  <c r="P35" i="23"/>
  <c r="P28" i="23"/>
  <c r="P24" i="23"/>
  <c r="P16" i="23"/>
  <c r="P17" i="23"/>
  <c r="P12" i="23"/>
  <c r="J45" i="23"/>
  <c r="J35" i="23"/>
  <c r="J28" i="23"/>
  <c r="J24" i="23"/>
  <c r="J16" i="23"/>
  <c r="J12" i="23"/>
  <c r="J17" i="23" s="1"/>
  <c r="D45" i="23"/>
  <c r="D28" i="23"/>
  <c r="D24" i="23"/>
  <c r="AN43" i="23"/>
  <c r="D16" i="25" s="1"/>
  <c r="D15" i="25" s="1"/>
  <c r="D22" i="25" s="1"/>
  <c r="AN13" i="23"/>
  <c r="H32" i="25" s="1"/>
  <c r="AC9" i="23"/>
  <c r="AD9" i="23" s="1"/>
  <c r="K7" i="23"/>
  <c r="L7" i="23" s="1"/>
  <c r="AI8" i="23"/>
  <c r="AC8" i="23"/>
  <c r="AD8" i="23" s="1"/>
  <c r="AC7" i="23"/>
  <c r="AD7" i="23" s="1"/>
  <c r="C30" i="17"/>
  <c r="D29" i="17"/>
  <c r="D30" i="17" s="1"/>
  <c r="D18" i="17"/>
  <c r="D19" i="17"/>
  <c r="D20" i="17"/>
  <c r="D21" i="17"/>
  <c r="D22" i="17"/>
  <c r="D23" i="17"/>
  <c r="D24" i="17"/>
  <c r="D27" i="17"/>
  <c r="D28" i="17" s="1"/>
  <c r="D17" i="17"/>
  <c r="D10" i="17"/>
  <c r="D9" i="17"/>
  <c r="D12" i="17" s="1"/>
  <c r="D14" i="17" s="1"/>
  <c r="C12" i="17"/>
  <c r="C14" i="17" s="1"/>
  <c r="C28" i="17"/>
  <c r="AM8" i="23"/>
  <c r="G8" i="25" s="1"/>
  <c r="AM9" i="23"/>
  <c r="G9" i="25" s="1"/>
  <c r="AM10" i="23"/>
  <c r="G10" i="25" s="1"/>
  <c r="AN10" i="23"/>
  <c r="AM11" i="23"/>
  <c r="AM14" i="23"/>
  <c r="G34" i="25" s="1"/>
  <c r="AN14" i="23"/>
  <c r="H34" i="25" s="1"/>
  <c r="AM15" i="23"/>
  <c r="AM18" i="23"/>
  <c r="AN18" i="23"/>
  <c r="AN19" i="23"/>
  <c r="D7" i="25" s="1"/>
  <c r="AM20" i="23"/>
  <c r="C10" i="25" s="1"/>
  <c r="AN20" i="23"/>
  <c r="D10" i="25" s="1"/>
  <c r="AN21" i="23"/>
  <c r="D8" i="25" s="1"/>
  <c r="AM22" i="23"/>
  <c r="AN22" i="23"/>
  <c r="AM23" i="23"/>
  <c r="C13" i="25"/>
  <c r="AN23" i="23"/>
  <c r="D13" i="25" s="1"/>
  <c r="AM25" i="23"/>
  <c r="AN25" i="23"/>
  <c r="AM26" i="23"/>
  <c r="C32" i="25" s="1"/>
  <c r="AN26" i="23"/>
  <c r="D32" i="25" s="1"/>
  <c r="D38" i="25" s="1"/>
  <c r="D49" i="25" s="1"/>
  <c r="AN27" i="23"/>
  <c r="D35" i="25" s="1"/>
  <c r="AN28" i="23"/>
  <c r="AM30" i="23"/>
  <c r="AN30" i="23"/>
  <c r="AM31" i="23"/>
  <c r="AN31" i="23"/>
  <c r="H41" i="25" s="1"/>
  <c r="H48" i="25" s="1"/>
  <c r="AM32" i="23"/>
  <c r="AN32" i="23"/>
  <c r="AM33" i="23"/>
  <c r="AM34" i="23"/>
  <c r="AN34" i="23"/>
  <c r="AM36" i="23"/>
  <c r="AN36" i="23"/>
  <c r="AN37" i="23"/>
  <c r="AN38" i="23"/>
  <c r="AM39" i="23"/>
  <c r="AN39" i="23"/>
  <c r="AM40" i="23"/>
  <c r="AN40" i="23"/>
  <c r="AM41" i="23"/>
  <c r="AN41" i="23"/>
  <c r="AM42" i="23"/>
  <c r="AM43" i="23"/>
  <c r="AM44" i="23"/>
  <c r="AN44" i="23"/>
  <c r="AN46" i="23"/>
  <c r="AM47" i="23"/>
  <c r="C40" i="25" s="1"/>
  <c r="AN47" i="23"/>
  <c r="D40" i="25" s="1"/>
  <c r="D39" i="25"/>
  <c r="AN49" i="23"/>
  <c r="AN50" i="23"/>
  <c r="AM53" i="23"/>
  <c r="AN53" i="23"/>
  <c r="AN54" i="23"/>
  <c r="AM55" i="23"/>
  <c r="AN55" i="23"/>
  <c r="AM56" i="23"/>
  <c r="AN56" i="23"/>
  <c r="AM57" i="23"/>
  <c r="AN57" i="23"/>
  <c r="AI57" i="23"/>
  <c r="AJ57" i="23"/>
  <c r="AI56" i="23"/>
  <c r="AJ56" i="23" s="1"/>
  <c r="AI55" i="23"/>
  <c r="AJ55" i="23"/>
  <c r="AI54" i="23"/>
  <c r="AJ54" i="23" s="1"/>
  <c r="AI53" i="23"/>
  <c r="AJ53" i="23" s="1"/>
  <c r="AI47" i="23"/>
  <c r="AJ47" i="23" s="1"/>
  <c r="AI46" i="23"/>
  <c r="AJ46" i="23" s="1"/>
  <c r="AI44" i="23"/>
  <c r="AJ44" i="23" s="1"/>
  <c r="AI43" i="23"/>
  <c r="AJ43" i="23"/>
  <c r="AI42" i="23"/>
  <c r="AJ42" i="23" s="1"/>
  <c r="AI41" i="23"/>
  <c r="AJ41" i="23"/>
  <c r="AI40" i="23"/>
  <c r="AJ40" i="23" s="1"/>
  <c r="AI39" i="23"/>
  <c r="AJ39" i="23" s="1"/>
  <c r="AP39" i="23" s="1"/>
  <c r="AI38" i="23"/>
  <c r="AJ38" i="23" s="1"/>
  <c r="AI37" i="23"/>
  <c r="AJ37" i="23" s="1"/>
  <c r="AI36" i="23"/>
  <c r="AJ36" i="23" s="1"/>
  <c r="AI34" i="23"/>
  <c r="AJ34" i="23"/>
  <c r="AI33" i="23"/>
  <c r="AJ33" i="23" s="1"/>
  <c r="AI32" i="23"/>
  <c r="AJ32" i="23"/>
  <c r="AI31" i="23"/>
  <c r="AJ31" i="23" s="1"/>
  <c r="AI30" i="23"/>
  <c r="AJ30" i="23" s="1"/>
  <c r="AI27" i="23"/>
  <c r="AJ27" i="23" s="1"/>
  <c r="AI26" i="23"/>
  <c r="AJ26" i="23" s="1"/>
  <c r="AI25" i="23"/>
  <c r="AJ25" i="23" s="1"/>
  <c r="AI23" i="23"/>
  <c r="AJ23" i="23"/>
  <c r="AI22" i="23"/>
  <c r="AJ22" i="23" s="1"/>
  <c r="AI21" i="23"/>
  <c r="AJ21" i="23"/>
  <c r="AI20" i="23"/>
  <c r="AJ20" i="23" s="1"/>
  <c r="AI19" i="23"/>
  <c r="AJ19" i="23" s="1"/>
  <c r="AI18" i="23"/>
  <c r="AJ18" i="23" s="1"/>
  <c r="AI15" i="23"/>
  <c r="AJ15" i="23" s="1"/>
  <c r="AI14" i="23"/>
  <c r="AJ14" i="23" s="1"/>
  <c r="AI13" i="23"/>
  <c r="AJ13" i="23"/>
  <c r="AI11" i="23"/>
  <c r="AJ11" i="23" s="1"/>
  <c r="AI10" i="23"/>
  <c r="AJ10" i="23"/>
  <c r="AI9" i="23"/>
  <c r="AI7" i="23"/>
  <c r="AC57" i="23"/>
  <c r="AD57" i="23" s="1"/>
  <c r="AC56" i="23"/>
  <c r="AD56" i="23" s="1"/>
  <c r="AC55" i="23"/>
  <c r="AD55" i="23" s="1"/>
  <c r="AC54" i="23"/>
  <c r="AD54" i="23" s="1"/>
  <c r="AC53" i="23"/>
  <c r="AD53" i="23" s="1"/>
  <c r="AC47" i="23"/>
  <c r="AD47" i="23"/>
  <c r="AD46" i="23"/>
  <c r="AC46" i="23"/>
  <c r="AC44" i="23"/>
  <c r="AC43" i="23"/>
  <c r="AD43" i="23" s="1"/>
  <c r="AC42" i="23"/>
  <c r="AD42" i="23" s="1"/>
  <c r="AC41" i="23"/>
  <c r="AD41" i="23"/>
  <c r="AC40" i="23"/>
  <c r="AD40" i="23" s="1"/>
  <c r="AC39" i="23"/>
  <c r="AD39" i="23" s="1"/>
  <c r="AC38" i="23"/>
  <c r="AD38" i="23" s="1"/>
  <c r="AC37" i="23"/>
  <c r="AD37" i="23" s="1"/>
  <c r="AC36" i="23"/>
  <c r="AD36" i="23" s="1"/>
  <c r="AC34" i="23"/>
  <c r="AD34" i="23" s="1"/>
  <c r="AP34" i="23" s="1"/>
  <c r="AC33" i="23"/>
  <c r="AD33" i="23"/>
  <c r="AC32" i="23"/>
  <c r="AD32" i="23" s="1"/>
  <c r="AC31" i="23"/>
  <c r="AD31" i="23"/>
  <c r="AC30" i="23"/>
  <c r="AD30" i="23" s="1"/>
  <c r="AC27" i="23"/>
  <c r="AD27" i="23"/>
  <c r="AC26" i="23"/>
  <c r="AD26" i="23" s="1"/>
  <c r="AC25" i="23"/>
  <c r="AD25" i="23"/>
  <c r="AC23" i="23"/>
  <c r="AD23" i="23" s="1"/>
  <c r="AC22" i="23"/>
  <c r="AD22" i="23" s="1"/>
  <c r="AC21" i="23"/>
  <c r="AD21" i="23"/>
  <c r="AC20" i="23"/>
  <c r="AD20" i="23" s="1"/>
  <c r="AC19" i="23"/>
  <c r="AD19" i="23"/>
  <c r="AC18" i="23"/>
  <c r="AD18" i="23" s="1"/>
  <c r="AC15" i="23"/>
  <c r="AD15" i="23"/>
  <c r="AC14" i="23"/>
  <c r="AD14" i="23" s="1"/>
  <c r="AC13" i="23"/>
  <c r="AC11" i="23"/>
  <c r="AD11" i="23"/>
  <c r="AC10" i="23"/>
  <c r="AD10" i="23" s="1"/>
  <c r="W57" i="23"/>
  <c r="X57" i="23" s="1"/>
  <c r="W56" i="23"/>
  <c r="X56" i="23" s="1"/>
  <c r="AP56" i="23" s="1"/>
  <c r="X55" i="23"/>
  <c r="W55" i="23"/>
  <c r="W53" i="23"/>
  <c r="X53" i="23" s="1"/>
  <c r="X47" i="23"/>
  <c r="W47" i="23"/>
  <c r="W46" i="23"/>
  <c r="X46" i="23" s="1"/>
  <c r="W44" i="23"/>
  <c r="X44" i="23" s="1"/>
  <c r="W43" i="23"/>
  <c r="X43" i="23" s="1"/>
  <c r="X41" i="23"/>
  <c r="W41" i="23"/>
  <c r="W40" i="23"/>
  <c r="X39" i="23"/>
  <c r="W39" i="23"/>
  <c r="W38" i="23"/>
  <c r="X38" i="23" s="1"/>
  <c r="X37" i="23"/>
  <c r="W37" i="23"/>
  <c r="W36" i="23"/>
  <c r="X34" i="23"/>
  <c r="W34" i="23"/>
  <c r="W33" i="23"/>
  <c r="X33" i="23" s="1"/>
  <c r="X32" i="23"/>
  <c r="W32" i="23"/>
  <c r="W31" i="23"/>
  <c r="X30" i="23"/>
  <c r="W30" i="23"/>
  <c r="W27" i="23"/>
  <c r="X27" i="23" s="1"/>
  <c r="X26" i="23"/>
  <c r="W26" i="23"/>
  <c r="W25" i="23"/>
  <c r="X25" i="23" s="1"/>
  <c r="W23" i="23"/>
  <c r="W22" i="23"/>
  <c r="X22" i="23"/>
  <c r="W21" i="23"/>
  <c r="X21" i="23"/>
  <c r="W20" i="23"/>
  <c r="X20" i="23"/>
  <c r="W19" i="23"/>
  <c r="X19" i="23"/>
  <c r="W18" i="23"/>
  <c r="X18" i="23"/>
  <c r="W15" i="23"/>
  <c r="X15" i="23"/>
  <c r="W14" i="23"/>
  <c r="X14" i="23"/>
  <c r="W13" i="23"/>
  <c r="X13" i="23"/>
  <c r="W11" i="23"/>
  <c r="X11" i="23"/>
  <c r="W10" i="23"/>
  <c r="X10" i="23"/>
  <c r="W9" i="23"/>
  <c r="X9" i="23"/>
  <c r="W8" i="23"/>
  <c r="X8" i="23" s="1"/>
  <c r="W7" i="23"/>
  <c r="X7" i="23" s="1"/>
  <c r="Q57" i="23"/>
  <c r="R57" i="23"/>
  <c r="Q56" i="23"/>
  <c r="R56" i="23"/>
  <c r="Q55" i="23"/>
  <c r="R55" i="23"/>
  <c r="Q54" i="23"/>
  <c r="R54" i="23"/>
  <c r="Q53" i="23"/>
  <c r="R53" i="23"/>
  <c r="Q47" i="23"/>
  <c r="R47" i="23"/>
  <c r="Q46" i="23"/>
  <c r="R46" i="23"/>
  <c r="Q44" i="23"/>
  <c r="R44" i="23"/>
  <c r="Q43" i="23"/>
  <c r="R43" i="23"/>
  <c r="Q42" i="23"/>
  <c r="R42" i="23" s="1"/>
  <c r="Q41" i="23"/>
  <c r="R41" i="23" s="1"/>
  <c r="Q40" i="23"/>
  <c r="R40" i="23"/>
  <c r="Q39" i="23"/>
  <c r="R39" i="23" s="1"/>
  <c r="Q38" i="23"/>
  <c r="R38" i="23"/>
  <c r="Q37" i="23"/>
  <c r="R37" i="23" s="1"/>
  <c r="Q36" i="23"/>
  <c r="R36" i="23"/>
  <c r="Q34" i="23"/>
  <c r="R34" i="23" s="1"/>
  <c r="Q33" i="23"/>
  <c r="R33" i="23"/>
  <c r="Q32" i="23"/>
  <c r="R32" i="23" s="1"/>
  <c r="Q31" i="23"/>
  <c r="R31" i="23"/>
  <c r="Q30" i="23"/>
  <c r="R30" i="23" s="1"/>
  <c r="Q27" i="23"/>
  <c r="R27" i="23" s="1"/>
  <c r="Q26" i="23"/>
  <c r="R26" i="23"/>
  <c r="Q25" i="23"/>
  <c r="R25" i="23" s="1"/>
  <c r="Q23" i="23"/>
  <c r="R23" i="23"/>
  <c r="Q22" i="23"/>
  <c r="R22" i="23" s="1"/>
  <c r="Q21" i="23"/>
  <c r="R21" i="23"/>
  <c r="Q20" i="23"/>
  <c r="R20" i="23" s="1"/>
  <c r="Q19" i="23"/>
  <c r="R19" i="23"/>
  <c r="Q18" i="23"/>
  <c r="R18" i="23" s="1"/>
  <c r="AP18" i="23" s="1"/>
  <c r="Q15" i="23"/>
  <c r="R15" i="23" s="1"/>
  <c r="Q14" i="23"/>
  <c r="R14" i="23"/>
  <c r="Q13" i="23"/>
  <c r="R13" i="23" s="1"/>
  <c r="Q11" i="23"/>
  <c r="R11" i="23"/>
  <c r="Q10" i="23"/>
  <c r="R10" i="23" s="1"/>
  <c r="Q9" i="23"/>
  <c r="R9" i="23"/>
  <c r="Q8" i="23"/>
  <c r="R8" i="23" s="1"/>
  <c r="Q7" i="23"/>
  <c r="R7" i="23"/>
  <c r="K57" i="23"/>
  <c r="L57" i="23"/>
  <c r="K56" i="23"/>
  <c r="L56" i="23"/>
  <c r="K55" i="23"/>
  <c r="L55" i="23"/>
  <c r="K54" i="23"/>
  <c r="L54" i="23"/>
  <c r="K53" i="23"/>
  <c r="L53" i="23"/>
  <c r="K47" i="23"/>
  <c r="L47" i="23"/>
  <c r="K46" i="23"/>
  <c r="L46" i="23"/>
  <c r="K44" i="23"/>
  <c r="L44" i="23"/>
  <c r="K43" i="23"/>
  <c r="L43" i="23"/>
  <c r="K42" i="23"/>
  <c r="L42" i="23" s="1"/>
  <c r="K41" i="23"/>
  <c r="L41" i="23"/>
  <c r="K40" i="23"/>
  <c r="L40" i="23" s="1"/>
  <c r="K39" i="23"/>
  <c r="L39" i="23"/>
  <c r="K38" i="23"/>
  <c r="L38" i="23" s="1"/>
  <c r="K37" i="23"/>
  <c r="L37" i="23"/>
  <c r="K36" i="23"/>
  <c r="L36" i="23" s="1"/>
  <c r="K34" i="23"/>
  <c r="L34" i="23"/>
  <c r="K33" i="23"/>
  <c r="L33" i="23" s="1"/>
  <c r="K32" i="23"/>
  <c r="L32" i="23"/>
  <c r="K31" i="23"/>
  <c r="L31" i="23" s="1"/>
  <c r="K30" i="23"/>
  <c r="L30" i="23"/>
  <c r="K27" i="23"/>
  <c r="L27" i="23" s="1"/>
  <c r="K26" i="23"/>
  <c r="L26" i="23"/>
  <c r="K25" i="23"/>
  <c r="L25" i="23" s="1"/>
  <c r="K23" i="23"/>
  <c r="L23" i="23"/>
  <c r="K22" i="23"/>
  <c r="L22" i="23" s="1"/>
  <c r="K21" i="23"/>
  <c r="L21" i="23" s="1"/>
  <c r="K20" i="23"/>
  <c r="L20" i="23"/>
  <c r="K19" i="23"/>
  <c r="L19" i="23"/>
  <c r="K18" i="23"/>
  <c r="L18" i="23"/>
  <c r="K15" i="23"/>
  <c r="L15" i="23"/>
  <c r="K14" i="23"/>
  <c r="L14" i="23"/>
  <c r="K13" i="23"/>
  <c r="L13" i="23"/>
  <c r="K11" i="23"/>
  <c r="L11" i="23"/>
  <c r="K10" i="23"/>
  <c r="L10" i="23"/>
  <c r="K9" i="23"/>
  <c r="K8" i="23"/>
  <c r="E8" i="23"/>
  <c r="F8" i="23" s="1"/>
  <c r="E9" i="23"/>
  <c r="F9" i="23" s="1"/>
  <c r="E10" i="23"/>
  <c r="E11" i="23"/>
  <c r="E14" i="23"/>
  <c r="E15" i="23"/>
  <c r="E18" i="23"/>
  <c r="E20" i="23"/>
  <c r="E22" i="23"/>
  <c r="F22" i="23"/>
  <c r="E23" i="23"/>
  <c r="F23" i="23" s="1"/>
  <c r="E25" i="23"/>
  <c r="E26" i="23"/>
  <c r="F26" i="23" s="1"/>
  <c r="E30" i="23"/>
  <c r="F30" i="23"/>
  <c r="E31" i="23"/>
  <c r="E32" i="23"/>
  <c r="E34" i="23"/>
  <c r="AO34" i="23"/>
  <c r="E36" i="23"/>
  <c r="E39" i="23"/>
  <c r="E40" i="23"/>
  <c r="E41" i="23"/>
  <c r="AO41" i="23" s="1"/>
  <c r="E42" i="23"/>
  <c r="F42" i="23"/>
  <c r="E43" i="23"/>
  <c r="F43" i="23" s="1"/>
  <c r="E44" i="23"/>
  <c r="F44" i="23"/>
  <c r="E48" i="23"/>
  <c r="E53" i="23"/>
  <c r="E55" i="23"/>
  <c r="E56" i="23"/>
  <c r="E57" i="23"/>
  <c r="E7" i="23"/>
  <c r="F7" i="23" s="1"/>
  <c r="C27" i="23"/>
  <c r="C28" i="23" s="1"/>
  <c r="E28" i="23" s="1"/>
  <c r="F28" i="23" s="1"/>
  <c r="C21" i="23"/>
  <c r="AM21" i="23"/>
  <c r="C8" i="25" s="1"/>
  <c r="E21" i="23"/>
  <c r="F21" i="23" s="1"/>
  <c r="C13" i="23"/>
  <c r="AM13" i="23"/>
  <c r="AM19" i="23"/>
  <c r="C7" i="25" s="1"/>
  <c r="AK9" i="23"/>
  <c r="AQ9" i="23" s="1"/>
  <c r="AK8" i="23"/>
  <c r="AQ8" i="23"/>
  <c r="AK7" i="23"/>
  <c r="G33" i="25"/>
  <c r="I33" i="25" s="1"/>
  <c r="C33" i="25"/>
  <c r="E33" i="25" s="1"/>
  <c r="C9" i="25"/>
  <c r="E9" i="25" s="1"/>
  <c r="B25" i="17"/>
  <c r="D25" i="17" s="1"/>
  <c r="B28" i="17"/>
  <c r="B32" i="17" s="1"/>
  <c r="B34" i="17" s="1"/>
  <c r="AM46" i="23"/>
  <c r="C47" i="23"/>
  <c r="C39" i="25"/>
  <c r="C48" i="25" s="1"/>
  <c r="H19" i="23"/>
  <c r="G21" i="23"/>
  <c r="G24" i="23"/>
  <c r="G29" i="23" s="1"/>
  <c r="G35" i="23"/>
  <c r="Y45" i="23"/>
  <c r="S45" i="23"/>
  <c r="S52" i="23" s="1"/>
  <c r="AK45" i="23"/>
  <c r="AK52" i="23" s="1"/>
  <c r="AQ52" i="23" s="1"/>
  <c r="N45" i="23"/>
  <c r="H35" i="23"/>
  <c r="AR38" i="23"/>
  <c r="G38" i="23"/>
  <c r="AQ38" i="23"/>
  <c r="AQ55" i="23"/>
  <c r="AG48" i="23"/>
  <c r="AI48" i="23" s="1"/>
  <c r="AJ48" i="23" s="1"/>
  <c r="AA48" i="23"/>
  <c r="AC48" i="23"/>
  <c r="AD48" i="23" s="1"/>
  <c r="U48" i="23"/>
  <c r="W48" i="23" s="1"/>
  <c r="X48" i="23" s="1"/>
  <c r="O48" i="23"/>
  <c r="I48" i="23"/>
  <c r="K48" i="23" s="1"/>
  <c r="G48" i="23"/>
  <c r="H48" i="23"/>
  <c r="AR48" i="23"/>
  <c r="C38" i="23"/>
  <c r="AM38" i="23" s="1"/>
  <c r="G41" i="25"/>
  <c r="G48" i="25"/>
  <c r="G36" i="25"/>
  <c r="C34" i="25"/>
  <c r="AM7" i="23"/>
  <c r="G7" i="25" s="1"/>
  <c r="G11" i="25"/>
  <c r="C11" i="25"/>
  <c r="C43" i="25"/>
  <c r="C17" i="25"/>
  <c r="C19" i="25"/>
  <c r="G22" i="25"/>
  <c r="C54" i="23"/>
  <c r="E54" i="23"/>
  <c r="F54" i="23"/>
  <c r="U54" i="23"/>
  <c r="W54" i="23" s="1"/>
  <c r="AR55" i="23"/>
  <c r="AQ56" i="23"/>
  <c r="AR56" i="23"/>
  <c r="AQ57" i="23"/>
  <c r="AR57" i="23"/>
  <c r="AR54" i="23"/>
  <c r="AQ54" i="23"/>
  <c r="C37" i="23"/>
  <c r="G11" i="23"/>
  <c r="F11" i="23" s="1"/>
  <c r="AP11" i="23" s="1"/>
  <c r="AL24" i="23"/>
  <c r="AL28" i="23"/>
  <c r="AR28" i="23"/>
  <c r="AL12" i="23"/>
  <c r="AL17" i="23" s="1"/>
  <c r="AL16" i="23"/>
  <c r="AR16" i="23"/>
  <c r="AK24" i="23"/>
  <c r="AK29" i="23" s="1"/>
  <c r="AK28" i="23"/>
  <c r="AK16" i="23"/>
  <c r="AL45" i="23"/>
  <c r="AL52" i="23" s="1"/>
  <c r="AL35" i="23"/>
  <c r="AK35" i="23"/>
  <c r="AF24" i="23"/>
  <c r="AF28" i="23"/>
  <c r="AF12" i="23"/>
  <c r="AF16" i="23"/>
  <c r="AE24" i="23"/>
  <c r="AE28" i="23"/>
  <c r="AE29" i="23" s="1"/>
  <c r="AE51" i="23" s="1"/>
  <c r="AE12" i="23"/>
  <c r="AE49" i="23" s="1"/>
  <c r="AE16" i="23"/>
  <c r="AF45" i="23"/>
  <c r="AF52" i="23" s="1"/>
  <c r="AE45" i="23"/>
  <c r="AE52" i="23" s="1"/>
  <c r="AF35" i="23"/>
  <c r="AE35" i="23"/>
  <c r="AQ35" i="23" s="1"/>
  <c r="Z24" i="23"/>
  <c r="Z49" i="23" s="1"/>
  <c r="Z28" i="23"/>
  <c r="Z12" i="23"/>
  <c r="Z16" i="23"/>
  <c r="Y24" i="23"/>
  <c r="Y28" i="23"/>
  <c r="Y50" i="23" s="1"/>
  <c r="Y12" i="23"/>
  <c r="Y16" i="23"/>
  <c r="Z45" i="23"/>
  <c r="Z52" i="23"/>
  <c r="Z35" i="23"/>
  <c r="Y35" i="23"/>
  <c r="Y52" i="23" s="1"/>
  <c r="T24" i="23"/>
  <c r="T28" i="23"/>
  <c r="T50" i="23" s="1"/>
  <c r="T12" i="23"/>
  <c r="T17" i="23" s="1"/>
  <c r="T16" i="23"/>
  <c r="S24" i="23"/>
  <c r="S28" i="23"/>
  <c r="S12" i="23"/>
  <c r="S16" i="23"/>
  <c r="T45" i="23"/>
  <c r="T35" i="23"/>
  <c r="AR35" i="23" s="1"/>
  <c r="S35" i="23"/>
  <c r="M24" i="23"/>
  <c r="M29" i="23" s="1"/>
  <c r="M12" i="23"/>
  <c r="N24" i="23"/>
  <c r="N29" i="23" s="1"/>
  <c r="N51" i="23" s="1"/>
  <c r="N49" i="23"/>
  <c r="N12" i="23"/>
  <c r="M28" i="23"/>
  <c r="M16" i="23"/>
  <c r="N28" i="23"/>
  <c r="N50" i="23"/>
  <c r="AR50" i="23" s="1"/>
  <c r="N16" i="23"/>
  <c r="N17" i="23" s="1"/>
  <c r="M45" i="23"/>
  <c r="M35" i="23"/>
  <c r="M52" i="23" s="1"/>
  <c r="N35" i="23"/>
  <c r="N52" i="23" s="1"/>
  <c r="H12" i="23"/>
  <c r="G16" i="23"/>
  <c r="G28" i="23"/>
  <c r="G50" i="23" s="1"/>
  <c r="H28" i="23"/>
  <c r="H50" i="23" s="1"/>
  <c r="H16" i="23"/>
  <c r="G45" i="23"/>
  <c r="G52" i="23"/>
  <c r="H45" i="23"/>
  <c r="AG24" i="23"/>
  <c r="AG28" i="23"/>
  <c r="AG12" i="23"/>
  <c r="AG49" i="23" s="1"/>
  <c r="AI49" i="23" s="1"/>
  <c r="AG16" i="23"/>
  <c r="AA24" i="23"/>
  <c r="AC24" i="23" s="1"/>
  <c r="AA28" i="23"/>
  <c r="AC28" i="23"/>
  <c r="AA12" i="23"/>
  <c r="AA16" i="23"/>
  <c r="U24" i="23"/>
  <c r="U28" i="23"/>
  <c r="W28" i="23"/>
  <c r="U12" i="23"/>
  <c r="U16" i="23"/>
  <c r="X16" i="23"/>
  <c r="O24" i="23"/>
  <c r="O29" i="23" s="1"/>
  <c r="O28" i="23"/>
  <c r="Q28" i="23" s="1"/>
  <c r="R28" i="23" s="1"/>
  <c r="O12" i="23"/>
  <c r="O16" i="23"/>
  <c r="Q16" i="23" s="1"/>
  <c r="R16" i="23" s="1"/>
  <c r="I24" i="23"/>
  <c r="I28" i="23"/>
  <c r="I12" i="23"/>
  <c r="I16" i="23"/>
  <c r="I50" i="23" s="1"/>
  <c r="C12" i="23"/>
  <c r="AQ47" i="23"/>
  <c r="AR47" i="23"/>
  <c r="AQ46" i="23"/>
  <c r="AR46" i="23"/>
  <c r="AG45" i="23"/>
  <c r="AG52" i="23" s="1"/>
  <c r="AI52" i="23" s="1"/>
  <c r="AA45" i="23"/>
  <c r="U45" i="23"/>
  <c r="O45" i="23"/>
  <c r="I45" i="23"/>
  <c r="K45" i="23" s="1"/>
  <c r="L45" i="23" s="1"/>
  <c r="C45" i="23"/>
  <c r="AQ44" i="23"/>
  <c r="AR44" i="23"/>
  <c r="AQ43" i="23"/>
  <c r="AR43" i="23"/>
  <c r="AQ42" i="23"/>
  <c r="AR42" i="23"/>
  <c r="AQ41" i="23"/>
  <c r="AR41" i="23"/>
  <c r="AQ40" i="23"/>
  <c r="AR40" i="23"/>
  <c r="AQ39" i="23"/>
  <c r="AR39" i="23"/>
  <c r="AQ37" i="23"/>
  <c r="AR37" i="23"/>
  <c r="AQ36" i="23"/>
  <c r="AR36" i="23"/>
  <c r="AG35" i="23"/>
  <c r="AA35" i="23"/>
  <c r="AC35" i="23"/>
  <c r="AD35" i="23"/>
  <c r="U35" i="23"/>
  <c r="W35" i="23"/>
  <c r="O35" i="23"/>
  <c r="I35" i="23"/>
  <c r="K35" i="23"/>
  <c r="C35" i="23"/>
  <c r="AM35" i="23" s="1"/>
  <c r="AQ34" i="23"/>
  <c r="AR34" i="23"/>
  <c r="AQ33" i="23"/>
  <c r="AR33" i="23"/>
  <c r="AQ32" i="23"/>
  <c r="AR32" i="23"/>
  <c r="AQ31" i="23"/>
  <c r="AR31" i="23"/>
  <c r="AQ30" i="23"/>
  <c r="AR30" i="23"/>
  <c r="AQ27" i="23"/>
  <c r="AR27" i="23"/>
  <c r="AQ26" i="23"/>
  <c r="AR26" i="23"/>
  <c r="AQ25" i="23"/>
  <c r="AR25" i="23"/>
  <c r="AQ23" i="23"/>
  <c r="AR23" i="23"/>
  <c r="AQ22" i="23"/>
  <c r="AR22" i="23"/>
  <c r="AR21" i="23"/>
  <c r="AQ20" i="23"/>
  <c r="AR20" i="23"/>
  <c r="AQ19" i="23"/>
  <c r="AQ18" i="23"/>
  <c r="AR18" i="23"/>
  <c r="AQ15" i="23"/>
  <c r="AR15" i="23"/>
  <c r="AQ14" i="23"/>
  <c r="AR14" i="23"/>
  <c r="AQ13" i="23"/>
  <c r="AR13" i="23"/>
  <c r="AR11" i="23"/>
  <c r="AR10" i="23"/>
  <c r="AQ10" i="23"/>
  <c r="AR9" i="23"/>
  <c r="AR8" i="23"/>
  <c r="AR7" i="23"/>
  <c r="B12" i="17"/>
  <c r="B14" i="17"/>
  <c r="S29" i="23"/>
  <c r="S51" i="23"/>
  <c r="H17" i="23"/>
  <c r="S17" i="23"/>
  <c r="H52" i="23"/>
  <c r="AR12" i="23"/>
  <c r="T49" i="23"/>
  <c r="O49" i="23"/>
  <c r="Q49" i="23" s="1"/>
  <c r="K50" i="23"/>
  <c r="S50" i="23"/>
  <c r="Y49" i="23"/>
  <c r="C16" i="25"/>
  <c r="C15" i="25" s="1"/>
  <c r="C22" i="25" s="1"/>
  <c r="C24" i="23"/>
  <c r="G32" i="25"/>
  <c r="G38" i="25" s="1"/>
  <c r="G49" i="25" s="1"/>
  <c r="E13" i="23"/>
  <c r="F13" i="23"/>
  <c r="U17" i="23"/>
  <c r="T52" i="23"/>
  <c r="AL49" i="23"/>
  <c r="AE17" i="23"/>
  <c r="AQ21" i="23"/>
  <c r="AG50" i="23"/>
  <c r="AL50" i="23"/>
  <c r="AG17" i="23"/>
  <c r="AG51" i="23" s="1"/>
  <c r="I52" i="23"/>
  <c r="Z50" i="23"/>
  <c r="E47" i="23"/>
  <c r="AO47" i="23"/>
  <c r="E40" i="25"/>
  <c r="E39" i="25" s="1"/>
  <c r="E48" i="25" s="1"/>
  <c r="Z29" i="23"/>
  <c r="S49" i="23"/>
  <c r="I17" i="23"/>
  <c r="AR19" i="23"/>
  <c r="H24" i="23"/>
  <c r="H29" i="23" s="1"/>
  <c r="H51" i="23" s="1"/>
  <c r="H49" i="23"/>
  <c r="U29" i="23"/>
  <c r="D48" i="25"/>
  <c r="AN48" i="23"/>
  <c r="W42" i="23"/>
  <c r="X42" i="23" s="1"/>
  <c r="AN42" i="23"/>
  <c r="D35" i="23"/>
  <c r="E35" i="23" s="1"/>
  <c r="AN33" i="23"/>
  <c r="D12" i="23"/>
  <c r="AN11" i="23"/>
  <c r="H11" i="25" s="1"/>
  <c r="W12" i="23"/>
  <c r="X12" i="23" s="1"/>
  <c r="K28" i="23"/>
  <c r="L28" i="23"/>
  <c r="F47" i="23"/>
  <c r="AP47" i="23"/>
  <c r="U50" i="23"/>
  <c r="W50" i="23"/>
  <c r="X50" i="23"/>
  <c r="E46" i="23"/>
  <c r="F46" i="23" s="1"/>
  <c r="AK50" i="23"/>
  <c r="AL29" i="23"/>
  <c r="AA29" i="23"/>
  <c r="AI45" i="23"/>
  <c r="AJ45" i="23" s="1"/>
  <c r="AI16" i="23"/>
  <c r="AJ16" i="23"/>
  <c r="AM54" i="23"/>
  <c r="F15" i="23"/>
  <c r="AO56" i="23"/>
  <c r="F36" i="23"/>
  <c r="F25" i="23"/>
  <c r="AP25" i="23"/>
  <c r="AO14" i="23"/>
  <c r="I34" i="25" s="1"/>
  <c r="F32" i="23"/>
  <c r="AP22" i="23"/>
  <c r="Q24" i="23"/>
  <c r="R24" i="23"/>
  <c r="I49" i="23"/>
  <c r="K49" i="23" s="1"/>
  <c r="C52" i="23"/>
  <c r="AG29" i="23"/>
  <c r="T29" i="23"/>
  <c r="T51" i="23"/>
  <c r="AF50" i="23"/>
  <c r="I29" i="23"/>
  <c r="AA52" i="23"/>
  <c r="AI35" i="23"/>
  <c r="AJ35" i="23"/>
  <c r="F55" i="23"/>
  <c r="F40" i="23"/>
  <c r="AO20" i="23"/>
  <c r="E10" i="25" s="1"/>
  <c r="AI50" i="23"/>
  <c r="AI24" i="23"/>
  <c r="AJ24" i="23"/>
  <c r="F48" i="23"/>
  <c r="Y17" i="23"/>
  <c r="C16" i="23"/>
  <c r="U49" i="23"/>
  <c r="W49" i="23" s="1"/>
  <c r="X49" i="23" s="1"/>
  <c r="F57" i="23"/>
  <c r="AO53" i="23"/>
  <c r="F18" i="23"/>
  <c r="D16" i="23"/>
  <c r="AN15" i="23"/>
  <c r="H36" i="25" s="1"/>
  <c r="AO39" i="23"/>
  <c r="E19" i="23"/>
  <c r="AO13" i="23"/>
  <c r="I32" i="25" s="1"/>
  <c r="F56" i="23"/>
  <c r="F53" i="23"/>
  <c r="F41" i="23"/>
  <c r="AP41" i="23"/>
  <c r="F39" i="23"/>
  <c r="F34" i="23"/>
  <c r="F31" i="23"/>
  <c r="F20" i="23"/>
  <c r="AP20" i="23"/>
  <c r="AO23" i="23"/>
  <c r="E13" i="25" s="1"/>
  <c r="F14" i="23"/>
  <c r="AP14" i="23"/>
  <c r="E33" i="23"/>
  <c r="F33" i="23" s="1"/>
  <c r="AD13" i="23"/>
  <c r="AN9" i="23"/>
  <c r="H9" i="25" s="1"/>
  <c r="L9" i="23"/>
  <c r="F10" i="23"/>
  <c r="X23" i="23"/>
  <c r="AN7" i="23"/>
  <c r="H7" i="25" s="1"/>
  <c r="AN8" i="23"/>
  <c r="H8" i="25" s="1"/>
  <c r="L8" i="23"/>
  <c r="AO19" i="23"/>
  <c r="E7" i="25" s="1"/>
  <c r="F19" i="23"/>
  <c r="C17" i="23"/>
  <c r="AL51" i="23"/>
  <c r="AQ48" i="23"/>
  <c r="C6" i="3"/>
  <c r="AH17" i="23"/>
  <c r="AI12" i="23"/>
  <c r="D29" i="23" l="1"/>
  <c r="AN29" i="23" s="1"/>
  <c r="AO21" i="23"/>
  <c r="E8" i="25" s="1"/>
  <c r="AP55" i="23"/>
  <c r="E16" i="23"/>
  <c r="AO9" i="23"/>
  <c r="I9" i="25" s="1"/>
  <c r="AP32" i="23"/>
  <c r="AQ29" i="23"/>
  <c r="X54" i="23"/>
  <c r="AP54" i="23" s="1"/>
  <c r="AO54" i="23"/>
  <c r="AP30" i="23"/>
  <c r="AP31" i="23"/>
  <c r="AP57" i="23"/>
  <c r="M51" i="23"/>
  <c r="G51" i="23"/>
  <c r="AP26" i="23"/>
  <c r="X31" i="23"/>
  <c r="AO31" i="23"/>
  <c r="I41" i="25" s="1"/>
  <c r="I48" i="25" s="1"/>
  <c r="X40" i="23"/>
  <c r="AP40" i="23" s="1"/>
  <c r="AO40" i="23"/>
  <c r="AJ9" i="23"/>
  <c r="AC52" i="23"/>
  <c r="AD52" i="23" s="1"/>
  <c r="AJ50" i="23"/>
  <c r="AO18" i="23"/>
  <c r="AO55" i="23"/>
  <c r="L49" i="23"/>
  <c r="AO22" i="23"/>
  <c r="E11" i="25" s="1"/>
  <c r="E14" i="25" s="1"/>
  <c r="AO37" i="23"/>
  <c r="M49" i="23"/>
  <c r="R49" i="23"/>
  <c r="Q35" i="23"/>
  <c r="R35" i="23" s="1"/>
  <c r="O17" i="23"/>
  <c r="O51" i="23" s="1"/>
  <c r="AN16" i="23"/>
  <c r="AO30" i="23"/>
  <c r="AI28" i="23"/>
  <c r="AP10" i="23"/>
  <c r="AP33" i="23"/>
  <c r="AM28" i="23"/>
  <c r="AO26" i="23"/>
  <c r="E32" i="25" s="1"/>
  <c r="AO32" i="23"/>
  <c r="AM16" i="23"/>
  <c r="AP46" i="23"/>
  <c r="AE50" i="23"/>
  <c r="AQ50" i="23" s="1"/>
  <c r="G49" i="23"/>
  <c r="AQ11" i="23"/>
  <c r="Y29" i="23"/>
  <c r="Y51" i="23" s="1"/>
  <c r="X28" i="23"/>
  <c r="M50" i="23"/>
  <c r="L50" i="23" s="1"/>
  <c r="M17" i="23"/>
  <c r="AR45" i="23"/>
  <c r="Z17" i="23"/>
  <c r="Z51" i="23" s="1"/>
  <c r="AF17" i="23"/>
  <c r="AR17" i="23" s="1"/>
  <c r="G12" i="23"/>
  <c r="G17" i="23" s="1"/>
  <c r="AM27" i="23"/>
  <c r="C35" i="25" s="1"/>
  <c r="C38" i="25" s="1"/>
  <c r="AO25" i="23"/>
  <c r="E34" i="25" s="1"/>
  <c r="AJ7" i="23"/>
  <c r="AP7" i="23" s="1"/>
  <c r="AP15" i="23"/>
  <c r="AQ45" i="23"/>
  <c r="K16" i="23"/>
  <c r="L16" i="23" s="1"/>
  <c r="C29" i="23"/>
  <c r="O50" i="23"/>
  <c r="Q50" i="23" s="1"/>
  <c r="R50" i="23" s="1"/>
  <c r="AR24" i="23"/>
  <c r="AF49" i="23"/>
  <c r="AR49" i="23" s="1"/>
  <c r="AR52" i="23"/>
  <c r="E37" i="23"/>
  <c r="F37" i="23" s="1"/>
  <c r="AP37" i="23" s="1"/>
  <c r="AM37" i="23"/>
  <c r="AK12" i="23"/>
  <c r="AD44" i="23"/>
  <c r="AP44" i="23" s="1"/>
  <c r="AO44" i="23"/>
  <c r="AO57" i="23"/>
  <c r="W29" i="23"/>
  <c r="AJ12" i="23"/>
  <c r="AP19" i="23"/>
  <c r="W24" i="23"/>
  <c r="X24" i="23" s="1"/>
  <c r="AQ24" i="23"/>
  <c r="AD28" i="23"/>
  <c r="AI17" i="23"/>
  <c r="C50" i="23"/>
  <c r="E50" i="23" s="1"/>
  <c r="F50" i="23" s="1"/>
  <c r="AP13" i="23"/>
  <c r="AO10" i="23"/>
  <c r="I10" i="25" s="1"/>
  <c r="E27" i="23"/>
  <c r="F27" i="23" s="1"/>
  <c r="AP27" i="23" s="1"/>
  <c r="AQ28" i="23"/>
  <c r="AQ7" i="23"/>
  <c r="AF29" i="23"/>
  <c r="L35" i="23"/>
  <c r="X35" i="23"/>
  <c r="AJ52" i="23"/>
  <c r="AQ16" i="23"/>
  <c r="AO15" i="23"/>
  <c r="I36" i="25" s="1"/>
  <c r="I38" i="25" s="1"/>
  <c r="X36" i="23"/>
  <c r="AP36" i="23" s="1"/>
  <c r="AO36" i="23"/>
  <c r="J52" i="23"/>
  <c r="K52" i="23" s="1"/>
  <c r="L52" i="23" s="1"/>
  <c r="P29" i="23"/>
  <c r="Q29" i="23" s="1"/>
  <c r="R29" i="23" s="1"/>
  <c r="W45" i="23"/>
  <c r="X45" i="23" s="1"/>
  <c r="AP43" i="23"/>
  <c r="AO11" i="23"/>
  <c r="I11" i="25" s="1"/>
  <c r="C32" i="17"/>
  <c r="C34" i="17" s="1"/>
  <c r="D52" i="23"/>
  <c r="AN52" i="23" s="1"/>
  <c r="V17" i="23"/>
  <c r="C18" i="3"/>
  <c r="O52" i="23"/>
  <c r="Q52" i="23" s="1"/>
  <c r="R52" i="23" s="1"/>
  <c r="AC12" i="23"/>
  <c r="AD12" i="23" s="1"/>
  <c r="AD24" i="23"/>
  <c r="AP21" i="23"/>
  <c r="D32" i="17"/>
  <c r="D34" i="17" s="1"/>
  <c r="AJ8" i="23"/>
  <c r="AN24" i="23"/>
  <c r="P52" i="23"/>
  <c r="D8" i="3"/>
  <c r="D18" i="3" s="1"/>
  <c r="AH51" i="23"/>
  <c r="AI51" i="23" s="1"/>
  <c r="AC45" i="23"/>
  <c r="AD45" i="23" s="1"/>
  <c r="AC29" i="23"/>
  <c r="AD29" i="23" s="1"/>
  <c r="AB51" i="23"/>
  <c r="AA49" i="23"/>
  <c r="AC49" i="23" s="1"/>
  <c r="AD49" i="23" s="1"/>
  <c r="AP23" i="23"/>
  <c r="C14" i="25"/>
  <c r="C23" i="25" s="1"/>
  <c r="AC16" i="23"/>
  <c r="AD16" i="23" s="1"/>
  <c r="H38" i="25"/>
  <c r="D50" i="25" s="1"/>
  <c r="AA50" i="23"/>
  <c r="AP9" i="23"/>
  <c r="AA17" i="23"/>
  <c r="U52" i="23"/>
  <c r="W52" i="23" s="1"/>
  <c r="X52" i="23" s="1"/>
  <c r="V51" i="23"/>
  <c r="W17" i="23"/>
  <c r="X17" i="23" s="1"/>
  <c r="U51" i="23"/>
  <c r="AN45" i="23"/>
  <c r="Q48" i="23"/>
  <c r="R48" i="23" s="1"/>
  <c r="AO42" i="23"/>
  <c r="AM45" i="23"/>
  <c r="Q45" i="23"/>
  <c r="R45" i="23" s="1"/>
  <c r="AP42" i="23"/>
  <c r="AO8" i="23"/>
  <c r="I8" i="25" s="1"/>
  <c r="Q12" i="23"/>
  <c r="R12" i="23" s="1"/>
  <c r="L48" i="23"/>
  <c r="AM48" i="23"/>
  <c r="K29" i="23"/>
  <c r="L29" i="23" s="1"/>
  <c r="K24" i="23"/>
  <c r="L24" i="23" s="1"/>
  <c r="J29" i="23"/>
  <c r="J51" i="23" s="1"/>
  <c r="D14" i="25"/>
  <c r="D23" i="25" s="1"/>
  <c r="AP8" i="23"/>
  <c r="K17" i="23"/>
  <c r="L17" i="23" s="1"/>
  <c r="K12" i="23"/>
  <c r="L12" i="23" s="1"/>
  <c r="I51" i="23"/>
  <c r="AM12" i="23"/>
  <c r="AO46" i="23"/>
  <c r="E15" i="25" s="1"/>
  <c r="AO43" i="23"/>
  <c r="E45" i="23"/>
  <c r="F45" i="23" s="1"/>
  <c r="AO35" i="23"/>
  <c r="F35" i="23"/>
  <c r="AN35" i="23"/>
  <c r="AO33" i="23"/>
  <c r="E38" i="23"/>
  <c r="AM29" i="23"/>
  <c r="E29" i="23"/>
  <c r="C51" i="23"/>
  <c r="AM24" i="23"/>
  <c r="E24" i="23"/>
  <c r="F16" i="23"/>
  <c r="C49" i="23"/>
  <c r="E12" i="23"/>
  <c r="F12" i="23" s="1"/>
  <c r="H14" i="25"/>
  <c r="AN12" i="23"/>
  <c r="G14" i="25"/>
  <c r="G24" i="25" s="1"/>
  <c r="D17" i="23"/>
  <c r="E17" i="23" s="1"/>
  <c r="AO7" i="23"/>
  <c r="I7" i="25" s="1"/>
  <c r="H50" i="25" l="1"/>
  <c r="H49" i="25"/>
  <c r="D51" i="25" s="1"/>
  <c r="E52" i="23"/>
  <c r="F52" i="23" s="1"/>
  <c r="AP52" i="23" s="1"/>
  <c r="C51" i="25"/>
  <c r="G50" i="25"/>
  <c r="C50" i="25"/>
  <c r="C49" i="25"/>
  <c r="G51" i="25"/>
  <c r="I49" i="25"/>
  <c r="AP48" i="23"/>
  <c r="AO27" i="23"/>
  <c r="E35" i="25" s="1"/>
  <c r="E38" i="25" s="1"/>
  <c r="X29" i="23"/>
  <c r="AK17" i="23"/>
  <c r="AK49" i="23"/>
  <c r="AQ12" i="23"/>
  <c r="P51" i="23"/>
  <c r="Q51" i="23" s="1"/>
  <c r="R51" i="23" s="1"/>
  <c r="AP35" i="23"/>
  <c r="Q17" i="23"/>
  <c r="R17" i="23" s="1"/>
  <c r="AF51" i="23"/>
  <c r="AR51" i="23" s="1"/>
  <c r="AR29" i="23"/>
  <c r="AJ17" i="23"/>
  <c r="AJ28" i="23"/>
  <c r="AP28" i="23" s="1"/>
  <c r="AO28" i="23"/>
  <c r="AM49" i="23"/>
  <c r="AO16" i="23"/>
  <c r="AP16" i="23"/>
  <c r="AM50" i="23"/>
  <c r="AC50" i="23"/>
  <c r="AC17" i="23"/>
  <c r="AD17" i="23" s="1"/>
  <c r="AA51" i="23"/>
  <c r="AC51" i="23" s="1"/>
  <c r="AD51" i="23" s="1"/>
  <c r="AM17" i="23"/>
  <c r="AM52" i="23"/>
  <c r="W51" i="23"/>
  <c r="X51" i="23" s="1"/>
  <c r="AM51" i="23"/>
  <c r="AO48" i="23"/>
  <c r="AP45" i="23"/>
  <c r="AP12" i="23"/>
  <c r="I14" i="25"/>
  <c r="I24" i="25" s="1"/>
  <c r="AO52" i="23"/>
  <c r="K51" i="23"/>
  <c r="L51" i="23" s="1"/>
  <c r="D24" i="25"/>
  <c r="H23" i="25"/>
  <c r="H25" i="25" s="1"/>
  <c r="AO45" i="23"/>
  <c r="AO38" i="23"/>
  <c r="F38" i="23"/>
  <c r="AP38" i="23" s="1"/>
  <c r="F29" i="23"/>
  <c r="AP29" i="23" s="1"/>
  <c r="AO29" i="23"/>
  <c r="F24" i="23"/>
  <c r="AP24" i="23" s="1"/>
  <c r="AO24" i="23"/>
  <c r="H51" i="25"/>
  <c r="AO12" i="23"/>
  <c r="E49" i="23"/>
  <c r="F49" i="23" s="1"/>
  <c r="G23" i="25"/>
  <c r="C25" i="25" s="1"/>
  <c r="C24" i="25"/>
  <c r="H24" i="25"/>
  <c r="AO49" i="23"/>
  <c r="F17" i="23"/>
  <c r="AP17" i="23" s="1"/>
  <c r="D51" i="23"/>
  <c r="AN17" i="23"/>
  <c r="E49" i="25" l="1"/>
  <c r="I50" i="25"/>
  <c r="E51" i="25"/>
  <c r="I51" i="25"/>
  <c r="E50" i="25"/>
  <c r="AK51" i="23"/>
  <c r="AQ17" i="23"/>
  <c r="AQ49" i="23"/>
  <c r="AJ49" i="23"/>
  <c r="AP49" i="23" s="1"/>
  <c r="AD50" i="23"/>
  <c r="AP50" i="23" s="1"/>
  <c r="AO50" i="23"/>
  <c r="G25" i="25"/>
  <c r="AO17" i="23"/>
  <c r="E24" i="25"/>
  <c r="D25" i="25"/>
  <c r="I23" i="25"/>
  <c r="I25" i="25" s="1"/>
  <c r="AN51" i="23"/>
  <c r="E51" i="23"/>
  <c r="AQ51" i="23" l="1"/>
  <c r="AJ51" i="23"/>
  <c r="E25" i="25"/>
  <c r="F51" i="23"/>
  <c r="AP51" i="23" s="1"/>
  <c r="AO51" i="23"/>
  <c r="E22" i="25"/>
  <c r="E23" i="25" s="1"/>
</calcChain>
</file>

<file path=xl/sharedStrings.xml><?xml version="1.0" encoding="utf-8"?>
<sst xmlns="http://schemas.openxmlformats.org/spreadsheetml/2006/main" count="324" uniqueCount="204">
  <si>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</si>
  <si>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</si>
  <si>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</si>
  <si>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</si>
  <si>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</si>
  <si>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</si>
  <si>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</si>
  <si>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</si>
  <si>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</si>
  <si>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</si>
  <si>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</si>
  <si>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</si>
  <si>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</si>
  <si>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</si>
  <si>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</si>
  <si>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</si>
  <si>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</si>
  <si>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</si>
  <si>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</si>
  <si>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</si>
  <si>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</si>
  <si>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</si>
  <si>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</si>
  <si>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</si>
  <si>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</si>
  <si>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</si>
  <si>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</si>
  <si>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</si>
  <si>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</si>
  <si>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</si>
  <si>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</si>
  <si>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</si>
  <si>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</si>
  <si>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</si>
  <si>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</si>
  <si>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</si>
  <si>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</si>
  <si>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</si>
  <si>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</si>
  <si>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</si>
  <si>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</si>
  <si>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</si>
  <si>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</si>
  <si>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</si>
  <si>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</si>
  <si>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</si>
  <si>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</si>
  <si>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</si>
  <si>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</si>
  <si>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</si>
  <si>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</si>
  <si>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</si>
  <si>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</si>
  <si>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</si>
  <si>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</si>
  <si>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</si>
  <si>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</si>
  <si>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</si>
  <si>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</si>
  <si>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</si>
  <si>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</si>
  <si>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</si>
  <si>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</si>
  <si>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</si>
  <si>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</si>
  <si>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</si>
  <si>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Céltartalék a non-profit 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</si>
  <si>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</si>
  <si>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</si>
  <si>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</si>
  <si>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</si>
  <si>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</si>
  <si>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 xml:space="preserve">         Ívóvízhálózat fejlesztésére elkülönített</t>
  </si>
  <si>
    <t>2014. évi előirányzat</t>
  </si>
  <si>
    <t>2014. évi   felújítási és felhalmozási kiadások előirányzatai</t>
  </si>
  <si>
    <t xml:space="preserve">Polgár Város Önkormányzata 2014. évi általános és céltartalékai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</si>
  <si>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</si>
  <si>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</si>
  <si>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</si>
  <si>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</si>
  <si>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</si>
  <si>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</si>
  <si>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</si>
  <si>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</si>
  <si>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</si>
  <si>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</si>
  <si>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</si>
  <si>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</si>
  <si>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</si>
  <si>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</si>
  <si>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</si>
  <si>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</si>
  <si>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</si>
  <si>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</si>
  <si>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</si>
  <si>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</si>
  <si>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</si>
  <si>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</si>
  <si>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</si>
  <si>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</si>
  <si>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</si>
  <si>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</si>
  <si>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</si>
  <si>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</si>
  <si>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</si>
  <si>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</si>
  <si>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</si>
  <si>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</si>
  <si>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</si>
  <si>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</si>
  <si>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</si>
  <si>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</si>
  <si>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</si>
  <si>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</si>
  <si>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Prémium Évek Programban résztvevő:</t>
  </si>
  <si>
    <t>Engedélyezett létszám 2014. január 1-én: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</si>
  <si>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</si>
  <si>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</si>
  <si>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</si>
  <si>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</si>
  <si>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</si>
  <si>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</si>
  <si>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</si>
  <si>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</si>
  <si>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</si>
  <si>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</si>
  <si>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</si>
  <si>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</si>
  <si>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</si>
  <si>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</si>
  <si>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</si>
  <si>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</si>
  <si>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</si>
  <si>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</si>
  <si>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</si>
  <si>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</si>
  <si>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</si>
  <si>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</si>
  <si>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</si>
  <si>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</si>
  <si>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</si>
  <si>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</si>
  <si>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</si>
  <si>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</si>
  <si>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</si>
  <si>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</si>
  <si>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</si>
  <si>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</si>
  <si>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</si>
  <si>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</si>
  <si>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</si>
  <si>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</si>
  <si>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>ÉAOP-projekt: oktatási intézmények fejlesztése: előszerződés alapján ingatlanvás.</t>
  </si>
  <si>
    <t>KEOP-projekt: napelemes rendszer kialakítása Polgár közintézményén pály.önerő</t>
  </si>
  <si>
    <t xml:space="preserve">Csapadékvíz elvez.csatornák mérnöki tervezés díja, vízjogi eng.terv </t>
  </si>
  <si>
    <t xml:space="preserve">Rákóczi úti ingatlanok kiváltása </t>
  </si>
  <si>
    <t>KEOP-projekt:  Szennyvízhálózat bővítése Polgáron tanulmányterv, tervezési díj</t>
  </si>
  <si>
    <t>LEADER: JÁTSZÓPARK KIALAKÍTÁSA önerő</t>
  </si>
  <si>
    <t>LEADER: JÁTSZÓPARK KIALAKÍTÁSA műszaki ellenőri díj</t>
  </si>
  <si>
    <t>Bessenyei úti ingatlan megvásárlása</t>
  </si>
  <si>
    <t>Taskó u. 85. ingatlan megvásárlása</t>
  </si>
  <si>
    <t>Személygépkocsi vásárlása</t>
  </si>
  <si>
    <t>Korpusz Kft. részesedés megvásárlásának 2014. évi maradványa</t>
  </si>
  <si>
    <t xml:space="preserve">             Polgár Város Önkormányzatának</t>
  </si>
  <si>
    <t>I. Működési célú bevételek és kiadások mérlege 2014. évre
(intézményfinanszírozás nélkül)</t>
  </si>
  <si>
    <t>II. Felhalmozási célú bevételek és kiadások mérlege 2014. évre
(intézményfinanszírozás nélkül)</t>
  </si>
  <si>
    <t xml:space="preserve">              Polgár Város Önkormányzatának </t>
  </si>
  <si>
    <t>Óvoda bővítéséhez pályázati önerő (3 éves korcsoport miatti fejlesztési célú pályázat)</t>
  </si>
  <si>
    <t xml:space="preserve">Tárgyi eszközök vásárlása </t>
  </si>
  <si>
    <t>Eredeti előirányzat</t>
  </si>
  <si>
    <t>Javasolt előirányzat</t>
  </si>
  <si>
    <t>Államigazgatás</t>
  </si>
  <si>
    <t>Módosított előirányzat</t>
  </si>
  <si>
    <t>Megvált. munkakép.fogl.létszáma (2014. év):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</si>
  <si>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</si>
  <si>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</si>
  <si>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</si>
  <si>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</si>
  <si>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</si>
  <si>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</si>
  <si>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</si>
  <si>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</si>
  <si>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</si>
  <si>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</si>
  <si>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</si>
  <si>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</si>
  <si>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</si>
  <si>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</si>
  <si>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</si>
  <si>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</si>
  <si>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</si>
  <si>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</si>
  <si>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</si>
  <si>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</si>
  <si>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</si>
  <si>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</si>
  <si>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</si>
  <si>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</si>
  <si>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</si>
  <si>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</si>
  <si>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1. Általános tartalék</t>
  </si>
  <si>
    <t>2. Működési célú céltartalék</t>
  </si>
  <si>
    <t>3. Felhalmozási célú céltartalék</t>
  </si>
  <si>
    <t>Mezőgazdasági   közmunkaprogram - platós tehergépjármű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</si>
</sst>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_ ;\-#,##0\ "/>
    <numFmt numFmtId="166" formatCode="#,###"/>
  </numFmts>
  <fonts count="7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sz val="9"/>
      <color theme="6" tint="-0.24997711111789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b/>
      <sz val="7"/>
      <color theme="4"/>
      <name val="Arial CE"/>
      <charset val="238"/>
    </font>
    <font>
      <b/>
      <sz val="10"/>
      <color theme="4"/>
      <name val="Arial CE"/>
      <charset val="238"/>
    </font>
    <font>
      <b/>
      <sz val="8"/>
      <color theme="4"/>
      <name val="Arial CE"/>
      <charset val="238"/>
    </font>
    <font>
      <b/>
      <sz val="9"/>
      <color theme="4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0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4" borderId="0" applyNumberFormat="0" applyBorder="0" applyAlignment="0" applyProtection="0"/>
    <xf numFmtId="0" fontId="4" fillId="9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5" borderId="7" applyNumberFormat="0" applyFont="0" applyAlignment="0" applyProtection="0"/>
    <xf numFmtId="0" fontId="11" fillId="7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9" borderId="0" applyNumberFormat="0" applyBorder="0" applyAlignment="0" applyProtection="0"/>
    <xf numFmtId="0" fontId="17" fillId="12" borderId="1" applyNumberFormat="0" applyAlignment="0" applyProtection="0"/>
  </cellStyleXfs>
  <cellXfs count="225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10" xfId="0" applyFont="1" applyBorder="1" applyAlignment="1">
      <alignment wrapText="1"/>
    </xf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40" fillId="0" borderId="0" xfId="0" applyFont="1"/>
    <xf numFmtId="0" fontId="30" fillId="0" borderId="13" xfId="0" applyFont="1" applyBorder="1" applyAlignment="1">
      <alignment vertical="center" wrapText="1"/>
    </xf>
    <xf numFmtId="3" fontId="36" fillId="0" borderId="14" xfId="0" applyNumberFormat="1" applyFont="1" applyBorder="1" applyAlignment="1">
      <alignment vertical="center"/>
    </xf>
    <xf numFmtId="0" fontId="37" fillId="14" borderId="15" xfId="0" applyFont="1" applyFill="1" applyBorder="1" applyAlignment="1">
      <alignment vertical="center"/>
    </xf>
    <xf numFmtId="3" fontId="37" fillId="14" borderId="16" xfId="0" applyNumberFormat="1" applyFont="1" applyFill="1" applyBorder="1" applyAlignment="1">
      <alignment vertical="center"/>
    </xf>
    <xf numFmtId="0" fontId="39" fillId="0" borderId="0" xfId="0" applyFont="1"/>
    <xf numFmtId="0" fontId="39" fillId="0" borderId="0" xfId="0" applyFont="1" applyFill="1"/>
    <xf numFmtId="0" fontId="37" fillId="14" borderId="11" xfId="0" applyFont="1" applyFill="1" applyBorder="1" applyAlignment="1">
      <alignment vertical="center"/>
    </xf>
    <xf numFmtId="3" fontId="37" fillId="14" borderId="12" xfId="0" applyNumberFormat="1" applyFont="1" applyFill="1" applyBorder="1" applyAlignment="1">
      <alignment vertical="center"/>
    </xf>
    <xf numFmtId="0" fontId="36" fillId="0" borderId="17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14" borderId="0" xfId="0" applyFont="1" applyFill="1"/>
    <xf numFmtId="0" fontId="0" fillId="14" borderId="0" xfId="0" applyFill="1"/>
    <xf numFmtId="0" fontId="37" fillId="15" borderId="11" xfId="0" applyFont="1" applyFill="1" applyBorder="1" applyAlignment="1">
      <alignment vertical="center"/>
    </xf>
    <xf numFmtId="3" fontId="37" fillId="15" borderId="12" xfId="0" applyNumberFormat="1" applyFont="1" applyFill="1" applyBorder="1" applyAlignment="1">
      <alignment vertical="center"/>
    </xf>
    <xf numFmtId="0" fontId="36" fillId="0" borderId="18" xfId="0" applyFont="1" applyBorder="1" applyAlignment="1">
      <alignment vertical="center"/>
    </xf>
    <xf numFmtId="3" fontId="36" fillId="0" borderId="19" xfId="0" applyNumberFormat="1" applyFont="1" applyBorder="1" applyAlignment="1">
      <alignment vertical="center"/>
    </xf>
    <xf numFmtId="0" fontId="41" fillId="15" borderId="11" xfId="0" applyFont="1" applyFill="1" applyBorder="1" applyAlignment="1">
      <alignment vertical="center"/>
    </xf>
    <xf numFmtId="3" fontId="41" fillId="15" borderId="12" xfId="0" applyNumberFormat="1" applyFont="1" applyFill="1" applyBorder="1" applyAlignment="1">
      <alignment vertical="center"/>
    </xf>
    <xf numFmtId="0" fontId="42" fillId="0" borderId="0" xfId="0" applyFont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3" fontId="46" fillId="0" borderId="10" xfId="35" applyNumberFormat="1" applyFont="1" applyBorder="1" applyAlignment="1">
      <alignment horizontal="left" vertical="center"/>
    </xf>
    <xf numFmtId="0" fontId="19" fillId="0" borderId="10" xfId="0" applyFont="1" applyFill="1" applyBorder="1" applyAlignment="1">
      <alignment vertical="center" shrinkToFit="1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5" fillId="0" borderId="10" xfId="0" applyFont="1" applyBorder="1" applyAlignment="1">
      <alignment wrapText="1"/>
    </xf>
    <xf numFmtId="0" fontId="22" fillId="0" borderId="10" xfId="0" applyFont="1" applyBorder="1"/>
    <xf numFmtId="3" fontId="22" fillId="0" borderId="10" xfId="0" applyNumberFormat="1" applyFont="1" applyBorder="1"/>
    <xf numFmtId="0" fontId="25" fillId="16" borderId="10" xfId="0" applyFont="1" applyFill="1" applyBorder="1" applyAlignment="1">
      <alignment wrapText="1"/>
    </xf>
    <xf numFmtId="3" fontId="22" fillId="16" borderId="10" xfId="0" applyNumberFormat="1" applyFont="1" applyFill="1" applyBorder="1"/>
    <xf numFmtId="0" fontId="22" fillId="16" borderId="0" xfId="0" applyFont="1" applyFill="1"/>
    <xf numFmtId="0" fontId="25" fillId="17" borderId="10" xfId="0" applyFont="1" applyFill="1" applyBorder="1" applyAlignment="1">
      <alignment wrapText="1"/>
    </xf>
    <xf numFmtId="3" fontId="22" fillId="17" borderId="10" xfId="0" applyNumberFormat="1" applyFont="1" applyFill="1" applyBorder="1"/>
    <xf numFmtId="0" fontId="22" fillId="17" borderId="0" xfId="0" applyFont="1" applyFill="1"/>
    <xf numFmtId="0" fontId="0" fillId="17" borderId="0" xfId="0" applyFill="1"/>
    <xf numFmtId="3" fontId="1" fillId="0" borderId="10" xfId="0" applyNumberFormat="1" applyFont="1" applyBorder="1"/>
    <xf numFmtId="3" fontId="22" fillId="18" borderId="10" xfId="0" applyNumberFormat="1" applyFont="1" applyFill="1" applyBorder="1" applyAlignment="1">
      <alignment vertical="center"/>
    </xf>
    <xf numFmtId="0" fontId="22" fillId="18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10" xfId="0" applyFont="1" applyFill="1" applyBorder="1" applyAlignment="1">
      <alignment wrapText="1"/>
    </xf>
    <xf numFmtId="0" fontId="21" fillId="0" borderId="0" xfId="0" applyFont="1" applyFill="1"/>
    <xf numFmtId="3" fontId="0" fillId="0" borderId="10" xfId="0" applyNumberFormat="1" applyBorder="1"/>
    <xf numFmtId="3" fontId="22" fillId="17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7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8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20" xfId="0" applyFont="1" applyBorder="1" applyAlignment="1">
      <alignment vertical="center"/>
    </xf>
    <xf numFmtId="0" fontId="26" fillId="0" borderId="21" xfId="0" applyFont="1" applyBorder="1" applyAlignment="1">
      <alignment horizontal="center" vertical="center"/>
    </xf>
    <xf numFmtId="0" fontId="23" fillId="0" borderId="21" xfId="0" applyFont="1" applyBorder="1" applyAlignment="1"/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0" fontId="23" fillId="16" borderId="10" xfId="0" applyFont="1" applyFill="1" applyBorder="1" applyAlignment="1">
      <alignment wrapText="1"/>
    </xf>
    <xf numFmtId="3" fontId="48" fillId="16" borderId="10" xfId="0" applyNumberFormat="1" applyFont="1" applyFill="1" applyBorder="1"/>
    <xf numFmtId="3" fontId="48" fillId="16" borderId="0" xfId="0" applyNumberFormat="1" applyFont="1" applyFill="1"/>
    <xf numFmtId="0" fontId="48" fillId="16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6" borderId="10" xfId="0" applyFont="1" applyFill="1" applyBorder="1" applyAlignment="1">
      <alignment horizontal="center"/>
    </xf>
    <xf numFmtId="0" fontId="22" fillId="18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8" borderId="10" xfId="0" applyFont="1" applyFill="1" applyBorder="1" applyAlignment="1">
      <alignment vertical="center" wrapText="1"/>
    </xf>
    <xf numFmtId="0" fontId="24" fillId="18" borderId="21" xfId="0" applyFont="1" applyFill="1" applyBorder="1" applyAlignment="1">
      <alignment vertical="center" wrapText="1"/>
    </xf>
    <xf numFmtId="3" fontId="22" fillId="18" borderId="20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21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/>
    <xf numFmtId="164" fontId="23" fillId="0" borderId="10" xfId="0" applyNumberFormat="1" applyFont="1" applyBorder="1"/>
    <xf numFmtId="3" fontId="23" fillId="0" borderId="0" xfId="0" applyNumberFormat="1" applyFont="1"/>
    <xf numFmtId="0" fontId="23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6" borderId="10" xfId="0" applyNumberFormat="1" applyFont="1" applyFill="1" applyBorder="1"/>
    <xf numFmtId="3" fontId="62" fillId="17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6" borderId="10" xfId="0" applyNumberFormat="1" applyFont="1" applyFill="1" applyBorder="1"/>
    <xf numFmtId="3" fontId="62" fillId="18" borderId="10" xfId="0" applyNumberFormat="1" applyFont="1" applyFill="1" applyBorder="1" applyAlignment="1">
      <alignment vertical="center"/>
    </xf>
    <xf numFmtId="3" fontId="62" fillId="18" borderId="20" xfId="0" applyNumberFormat="1" applyFont="1" applyFill="1" applyBorder="1" applyAlignment="1">
      <alignment vertical="center"/>
    </xf>
    <xf numFmtId="0" fontId="65" fillId="0" borderId="20" xfId="0" applyFont="1" applyBorder="1" applyAlignment="1">
      <alignment vertical="center"/>
    </xf>
    <xf numFmtId="2" fontId="66" fillId="0" borderId="10" xfId="0" applyNumberFormat="1" applyFont="1" applyBorder="1" applyAlignment="1"/>
    <xf numFmtId="2" fontId="67" fillId="0" borderId="10" xfId="0" applyNumberFormat="1" applyFont="1" applyBorder="1" applyAlignment="1"/>
    <xf numFmtId="0" fontId="68" fillId="0" borderId="0" xfId="0" applyFont="1"/>
    <xf numFmtId="0" fontId="63" fillId="0" borderId="0" xfId="0" applyFont="1"/>
    <xf numFmtId="0" fontId="69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164" fontId="67" fillId="0" borderId="10" xfId="0" applyNumberFormat="1" applyFont="1" applyBorder="1"/>
    <xf numFmtId="0" fontId="45" fillId="0" borderId="0" xfId="35" applyFont="1" applyAlignment="1">
      <alignment vertical="center"/>
    </xf>
    <xf numFmtId="0" fontId="70" fillId="0" borderId="0" xfId="0" applyFont="1" applyBorder="1"/>
    <xf numFmtId="0" fontId="71" fillId="0" borderId="0" xfId="0" applyFont="1" applyBorder="1"/>
    <xf numFmtId="0" fontId="71" fillId="0" borderId="10" xfId="0" applyFont="1" applyBorder="1"/>
    <xf numFmtId="3" fontId="71" fillId="0" borderId="10" xfId="0" applyNumberFormat="1" applyFont="1" applyBorder="1"/>
    <xf numFmtId="3" fontId="71" fillId="16" borderId="10" xfId="0" applyNumberFormat="1" applyFont="1" applyFill="1" applyBorder="1"/>
    <xf numFmtId="3" fontId="71" fillId="17" borderId="10" xfId="0" applyNumberFormat="1" applyFont="1" applyFill="1" applyBorder="1"/>
    <xf numFmtId="3" fontId="72" fillId="0" borderId="10" xfId="0" applyNumberFormat="1" applyFont="1" applyFill="1" applyBorder="1"/>
    <xf numFmtId="3" fontId="71" fillId="18" borderId="10" xfId="0" applyNumberFormat="1" applyFont="1" applyFill="1" applyBorder="1" applyAlignment="1">
      <alignment vertical="center"/>
    </xf>
    <xf numFmtId="0" fontId="72" fillId="0" borderId="20" xfId="0" applyFont="1" applyBorder="1" applyAlignment="1">
      <alignment vertical="center"/>
    </xf>
    <xf numFmtId="2" fontId="73" fillId="0" borderId="10" xfId="0" applyNumberFormat="1" applyFont="1" applyBorder="1" applyAlignment="1"/>
    <xf numFmtId="3" fontId="71" fillId="0" borderId="0" xfId="0" applyNumberFormat="1" applyFont="1"/>
    <xf numFmtId="0" fontId="71" fillId="0" borderId="0" xfId="0" applyFont="1"/>
    <xf numFmtId="3" fontId="71" fillId="18" borderId="20" xfId="0" applyNumberFormat="1" applyFont="1" applyFill="1" applyBorder="1" applyAlignment="1">
      <alignment vertical="center"/>
    </xf>
    <xf numFmtId="3" fontId="71" fillId="0" borderId="0" xfId="0" applyNumberFormat="1" applyFont="1" applyAlignment="1">
      <alignment vertical="center"/>
    </xf>
    <xf numFmtId="166" fontId="20" fillId="0" borderId="22" xfId="34" applyNumberFormat="1" applyFont="1" applyFill="1" applyBorder="1" applyAlignment="1" applyProtection="1">
      <alignment horizontal="right" vertical="center" wrapText="1" indent="1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72" fillId="0" borderId="22" xfId="0" applyFont="1" applyBorder="1" applyAlignment="1">
      <alignment horizontal="center" vertical="center" wrapText="1"/>
    </xf>
    <xf numFmtId="0" fontId="72" fillId="0" borderId="24" xfId="0" applyFont="1" applyBorder="1" applyAlignment="1">
      <alignment horizontal="center" vertical="center" wrapText="1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26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21" xfId="34" applyNumberFormat="1" applyFont="1" applyFill="1" applyBorder="1" applyAlignment="1" applyProtection="1">
      <alignment horizontal="center" vertical="center" wrapText="1"/>
    </xf>
    <xf numFmtId="166" fontId="52" fillId="0" borderId="25" xfId="34" applyNumberFormat="1" applyFont="1" applyFill="1" applyBorder="1" applyAlignment="1" applyProtection="1">
      <alignment horizontal="center" vertical="center" wrapText="1"/>
    </xf>
    <xf numFmtId="166" fontId="52" fillId="0" borderId="20" xfId="34" applyNumberFormat="1" applyFont="1" applyFill="1" applyBorder="1" applyAlignment="1" applyProtection="1">
      <alignment horizontal="center" vertical="center" wrapText="1"/>
    </xf>
    <xf numFmtId="166" fontId="50" fillId="0" borderId="0" xfId="34" applyNumberFormat="1" applyFont="1" applyFill="1" applyBorder="1" applyAlignment="1" applyProtection="1">
      <alignment horizontal="right" vertical="center" wrapText="1"/>
    </xf>
    <xf numFmtId="0" fontId="37" fillId="0" borderId="27" xfId="0" applyFont="1" applyFill="1" applyBorder="1" applyAlignment="1">
      <alignment horizontal="center" vertical="center"/>
    </xf>
    <xf numFmtId="0" fontId="37" fillId="0" borderId="28" xfId="0" applyFont="1" applyFill="1" applyBorder="1" applyAlignment="1">
      <alignment horizontal="center" vertical="center"/>
    </xf>
    <xf numFmtId="0" fontId="30" fillId="0" borderId="29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31" xfId="0" applyFont="1" applyBorder="1" applyAlignment="1">
      <alignment horizontal="right" vertical="center"/>
    </xf>
    <xf numFmtId="0" fontId="45" fillId="0" borderId="0" xfId="35" applyFont="1" applyAlignment="1">
      <alignment horizontal="right" vertical="center"/>
    </xf>
    <xf numFmtId="0" fontId="0" fillId="0" borderId="26" xfId="0" applyBorder="1" applyAlignment="1">
      <alignment horizontal="right"/>
    </xf>
    <xf numFmtId="3" fontId="46" fillId="0" borderId="0" xfId="35" applyNumberFormat="1" applyFont="1" applyBorder="1" applyAlignment="1">
      <alignment horizontal="center" vertical="center" wrapText="1"/>
    </xf>
  </cellXfs>
  <cellStyles count="4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nzugy/2014/2014.%20&#201;VI%20K&#214;LTS&#201;GVET&#201;S/Koltsegvetesi_mellekletek%20T&#250;jv&#225;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 mell.bevétel_össz"/>
      <sheetName val="1.2. mell.kiadás_össz"/>
      <sheetName val="2.1.sz.mell  "/>
      <sheetName val="2.2.sz.mell  "/>
      <sheetName val="3. mell.Önkorm"/>
      <sheetName val="4.Int.össz"/>
      <sheetName val="5.Polg_Hivatal"/>
      <sheetName val="6.TIK"/>
      <sheetName val="7.Humán"/>
      <sheetName val="8.Óvoda"/>
      <sheetName val="9.Derkovits"/>
      <sheetName val="10.Rendelő"/>
      <sheetName val="11.Városüzemeltetés"/>
      <sheetName val="12.támogatás"/>
      <sheetName val="13.Szoc. "/>
      <sheetName val="14.felh.felúj."/>
      <sheetName val="15.beruh."/>
      <sheetName val="16.felúj."/>
      <sheetName val="17.adósság  "/>
      <sheetName val="18.sajátbev."/>
      <sheetName val="19. fejl.célok"/>
      <sheetName val="20.elism.tart"/>
      <sheetName val="21. vezetői pótlék  "/>
      <sheetName val="22.1.int.pótlékok"/>
      <sheetName val="22.2.címpótl."/>
      <sheetName val="23.EU_projekt. "/>
      <sheetName val="Munka4"/>
      <sheetName val="Munka3"/>
      <sheetName val="Munka1"/>
      <sheetName val="Munka5"/>
      <sheetName val="Munka2"/>
    </sheetNames>
    <sheetDataSet>
      <sheetData sheetId="0">
        <row r="81">
          <cell r="C81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5"/>
  <sheetViews>
    <sheetView tabSelected="1" topLeftCell="B31" zoomScale="130" zoomScaleNormal="130" workbookViewId="0">
      <pane xSplit="1" topLeftCell="C1" activePane="topRight" state="frozen"/>
      <selection activeCell="B3" sqref="B3"/>
      <selection pane="topRight" activeCell="F61" sqref="F61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0.140625" style="1" customWidth="1"/>
    <col min="4" max="4" width="10.140625" style="187" customWidth="1"/>
    <col min="5" max="5" width="10.140625" style="1" customWidth="1"/>
    <col min="6" max="6" width="10.140625" style="167" customWidth="1"/>
    <col min="7" max="8" width="10.140625" customWidth="1"/>
    <col min="9" max="9" width="10.140625" style="1" customWidth="1"/>
    <col min="10" max="10" width="10.140625" style="187" customWidth="1"/>
    <col min="11" max="11" width="10.140625" style="1" customWidth="1"/>
    <col min="12" max="12" width="10.140625" style="167" customWidth="1"/>
    <col min="13" max="14" width="10.140625" customWidth="1"/>
    <col min="15" max="15" width="10.140625" style="1" customWidth="1"/>
    <col min="16" max="16" width="10.140625" style="187" customWidth="1"/>
    <col min="17" max="17" width="10.140625" style="1" customWidth="1"/>
    <col min="18" max="18" width="10.140625" style="167" customWidth="1"/>
    <col min="19" max="20" width="10.140625" customWidth="1"/>
    <col min="21" max="21" width="10.140625" style="1" customWidth="1"/>
    <col min="22" max="22" width="10.140625" style="187" customWidth="1"/>
    <col min="23" max="23" width="10.140625" style="1" customWidth="1"/>
    <col min="24" max="24" width="10.140625" style="167" customWidth="1"/>
    <col min="25" max="26" width="10.140625" customWidth="1"/>
    <col min="27" max="27" width="10.140625" style="1" customWidth="1"/>
    <col min="28" max="28" width="10.140625" style="187" customWidth="1"/>
    <col min="29" max="29" width="10.140625" style="1" customWidth="1"/>
    <col min="30" max="30" width="10.140625" style="167" customWidth="1"/>
    <col min="31" max="32" width="10.140625" customWidth="1"/>
    <col min="33" max="33" width="10.140625" style="1" customWidth="1"/>
    <col min="34" max="34" width="10.140625" style="187" customWidth="1"/>
    <col min="35" max="35" width="10.140625" style="1" customWidth="1"/>
    <col min="36" max="36" width="10.140625" style="167" customWidth="1"/>
    <col min="37" max="38" width="10.140625" customWidth="1"/>
    <col min="39" max="39" width="10.140625" style="1" customWidth="1"/>
    <col min="40" max="40" width="10.140625" style="187" customWidth="1"/>
    <col min="41" max="41" width="10.140625" style="1" customWidth="1"/>
    <col min="42" max="42" width="10.140625" style="167" customWidth="1"/>
    <col min="43" max="44" width="10.140625" customWidth="1"/>
  </cols>
  <sheetData>
    <row r="1" spans="1:44" s="78" customFormat="1" ht="10.5" hidden="1" customHeight="1" x14ac:dyDescent="0.2">
      <c r="A1" s="121"/>
      <c r="B1" s="79"/>
      <c r="C1" s="80"/>
      <c r="D1" s="176"/>
      <c r="E1" s="80"/>
      <c r="F1" s="166"/>
      <c r="H1" s="81" t="s">
        <v>45</v>
      </c>
      <c r="I1" s="80"/>
      <c r="J1" s="176"/>
      <c r="K1" s="80"/>
      <c r="L1" s="166"/>
      <c r="N1" s="81" t="s">
        <v>45</v>
      </c>
      <c r="O1" s="80"/>
      <c r="P1" s="176"/>
      <c r="Q1" s="80"/>
      <c r="R1" s="166"/>
      <c r="T1" s="81" t="s">
        <v>45</v>
      </c>
      <c r="U1" s="80"/>
      <c r="V1" s="176"/>
      <c r="W1" s="80"/>
      <c r="X1" s="166"/>
      <c r="Z1" s="81" t="s">
        <v>45</v>
      </c>
      <c r="AA1" s="80"/>
      <c r="AB1" s="176"/>
      <c r="AC1" s="80"/>
      <c r="AD1" s="166"/>
      <c r="AF1" s="81" t="s">
        <v>45</v>
      </c>
      <c r="AG1" s="80"/>
      <c r="AH1" s="176"/>
      <c r="AI1" s="80"/>
      <c r="AJ1" s="166"/>
      <c r="AL1" s="81" t="s">
        <v>45</v>
      </c>
      <c r="AM1" s="80"/>
      <c r="AN1" s="176"/>
      <c r="AO1" s="80"/>
      <c r="AP1" s="166"/>
      <c r="AR1" s="81" t="s">
        <v>45</v>
      </c>
    </row>
    <row r="2" spans="1:44" ht="6.75" hidden="1" customHeight="1" x14ac:dyDescent="0.2">
      <c r="B2" s="51"/>
      <c r="C2" s="53"/>
      <c r="D2" s="177"/>
      <c r="E2" s="53"/>
      <c r="H2" s="52"/>
      <c r="I2" s="53"/>
      <c r="J2" s="177"/>
      <c r="K2" s="53"/>
      <c r="N2" s="52"/>
      <c r="O2" s="53"/>
      <c r="P2" s="177"/>
      <c r="Q2" s="53"/>
      <c r="T2" s="52"/>
      <c r="U2" s="53"/>
      <c r="V2" s="177"/>
      <c r="W2" s="53"/>
      <c r="Z2" s="52"/>
      <c r="AA2" s="53"/>
      <c r="AB2" s="177"/>
      <c r="AC2" s="53"/>
      <c r="AF2" s="52"/>
      <c r="AG2" s="53"/>
      <c r="AH2" s="177"/>
      <c r="AI2" s="53"/>
      <c r="AL2" s="52"/>
      <c r="AM2" s="53"/>
      <c r="AN2" s="177"/>
      <c r="AO2" s="53"/>
      <c r="AR2" s="52"/>
    </row>
    <row r="3" spans="1:44" s="67" customFormat="1" ht="17.25" customHeight="1" x14ac:dyDescent="0.2">
      <c r="A3" s="191"/>
      <c r="B3" s="200" t="s">
        <v>78</v>
      </c>
      <c r="C3" s="194" t="s">
        <v>52</v>
      </c>
      <c r="D3" s="195"/>
      <c r="E3" s="195"/>
      <c r="F3" s="195"/>
      <c r="G3" s="195"/>
      <c r="H3" s="196"/>
      <c r="I3" s="194" t="s">
        <v>76</v>
      </c>
      <c r="J3" s="195"/>
      <c r="K3" s="195"/>
      <c r="L3" s="195"/>
      <c r="M3" s="195"/>
      <c r="N3" s="196"/>
      <c r="O3" s="194" t="s">
        <v>49</v>
      </c>
      <c r="P3" s="195"/>
      <c r="Q3" s="195"/>
      <c r="R3" s="195"/>
      <c r="S3" s="195"/>
      <c r="T3" s="196"/>
      <c r="U3" s="194" t="s">
        <v>56</v>
      </c>
      <c r="V3" s="195"/>
      <c r="W3" s="195"/>
      <c r="X3" s="195"/>
      <c r="Y3" s="195"/>
      <c r="Z3" s="196"/>
      <c r="AA3" s="194" t="s">
        <v>50</v>
      </c>
      <c r="AB3" s="195"/>
      <c r="AC3" s="195"/>
      <c r="AD3" s="195"/>
      <c r="AE3" s="195"/>
      <c r="AF3" s="196"/>
      <c r="AG3" s="194" t="s">
        <v>111</v>
      </c>
      <c r="AH3" s="195"/>
      <c r="AI3" s="195"/>
      <c r="AJ3" s="195"/>
      <c r="AK3" s="195"/>
      <c r="AL3" s="196"/>
      <c r="AM3" s="194" t="s">
        <v>53</v>
      </c>
      <c r="AN3" s="195"/>
      <c r="AO3" s="195"/>
      <c r="AP3" s="195"/>
      <c r="AQ3" s="195"/>
      <c r="AR3" s="196"/>
    </row>
    <row r="4" spans="1:44" s="67" customFormat="1" ht="11.25" customHeight="1" x14ac:dyDescent="0.2">
      <c r="A4" s="192"/>
      <c r="B4" s="201"/>
      <c r="C4" s="197" t="s">
        <v>169</v>
      </c>
      <c r="D4" s="203" t="s">
        <v>170</v>
      </c>
      <c r="E4" s="197" t="s">
        <v>172</v>
      </c>
      <c r="F4" s="199" t="s">
        <v>77</v>
      </c>
      <c r="G4" s="199"/>
      <c r="H4" s="199"/>
      <c r="I4" s="197" t="s">
        <v>169</v>
      </c>
      <c r="J4" s="203" t="s">
        <v>170</v>
      </c>
      <c r="K4" s="197" t="s">
        <v>172</v>
      </c>
      <c r="L4" s="199" t="s">
        <v>77</v>
      </c>
      <c r="M4" s="199"/>
      <c r="N4" s="199"/>
      <c r="O4" s="197" t="s">
        <v>169</v>
      </c>
      <c r="P4" s="203" t="s">
        <v>170</v>
      </c>
      <c r="Q4" s="197" t="s">
        <v>172</v>
      </c>
      <c r="R4" s="199" t="s">
        <v>77</v>
      </c>
      <c r="S4" s="199"/>
      <c r="T4" s="199"/>
      <c r="U4" s="197" t="s">
        <v>169</v>
      </c>
      <c r="V4" s="203" t="s">
        <v>170</v>
      </c>
      <c r="W4" s="197" t="s">
        <v>172</v>
      </c>
      <c r="X4" s="199" t="s">
        <v>77</v>
      </c>
      <c r="Y4" s="199"/>
      <c r="Z4" s="199"/>
      <c r="AA4" s="197" t="s">
        <v>169</v>
      </c>
      <c r="AB4" s="203" t="s">
        <v>170</v>
      </c>
      <c r="AC4" s="197" t="s">
        <v>172</v>
      </c>
      <c r="AD4" s="199" t="s">
        <v>77</v>
      </c>
      <c r="AE4" s="199"/>
      <c r="AF4" s="199"/>
      <c r="AG4" s="197" t="s">
        <v>169</v>
      </c>
      <c r="AH4" s="203" t="s">
        <v>170</v>
      </c>
      <c r="AI4" s="197" t="s">
        <v>172</v>
      </c>
      <c r="AJ4" s="199" t="s">
        <v>77</v>
      </c>
      <c r="AK4" s="199"/>
      <c r="AL4" s="199"/>
      <c r="AM4" s="197" t="s">
        <v>169</v>
      </c>
      <c r="AN4" s="203" t="s">
        <v>170</v>
      </c>
      <c r="AO4" s="197" t="s">
        <v>172</v>
      </c>
      <c r="AP4" s="199" t="s">
        <v>77</v>
      </c>
      <c r="AQ4" s="199"/>
      <c r="AR4" s="199"/>
    </row>
    <row r="5" spans="1:44" s="135" customFormat="1" ht="13.5" customHeight="1" x14ac:dyDescent="0.2">
      <c r="A5" s="193"/>
      <c r="B5" s="202"/>
      <c r="C5" s="198"/>
      <c r="D5" s="204"/>
      <c r="E5" s="198"/>
      <c r="F5" s="168" t="s">
        <v>79</v>
      </c>
      <c r="G5" s="8" t="s">
        <v>80</v>
      </c>
      <c r="H5" s="8" t="s">
        <v>171</v>
      </c>
      <c r="I5" s="198"/>
      <c r="J5" s="204"/>
      <c r="K5" s="198"/>
      <c r="L5" s="168" t="s">
        <v>79</v>
      </c>
      <c r="M5" s="8" t="s">
        <v>80</v>
      </c>
      <c r="N5" s="8" t="s">
        <v>171</v>
      </c>
      <c r="O5" s="198"/>
      <c r="P5" s="204"/>
      <c r="Q5" s="198"/>
      <c r="R5" s="168" t="s">
        <v>79</v>
      </c>
      <c r="S5" s="8" t="s">
        <v>80</v>
      </c>
      <c r="T5" s="8" t="s">
        <v>171</v>
      </c>
      <c r="U5" s="198"/>
      <c r="V5" s="204"/>
      <c r="W5" s="198"/>
      <c r="X5" s="168" t="s">
        <v>79</v>
      </c>
      <c r="Y5" s="8" t="s">
        <v>80</v>
      </c>
      <c r="Z5" s="8" t="s">
        <v>171</v>
      </c>
      <c r="AA5" s="198"/>
      <c r="AB5" s="204"/>
      <c r="AC5" s="198"/>
      <c r="AD5" s="168" t="s">
        <v>79</v>
      </c>
      <c r="AE5" s="8" t="s">
        <v>80</v>
      </c>
      <c r="AF5" s="8" t="s">
        <v>171</v>
      </c>
      <c r="AG5" s="198"/>
      <c r="AH5" s="204"/>
      <c r="AI5" s="198"/>
      <c r="AJ5" s="168" t="s">
        <v>79</v>
      </c>
      <c r="AK5" s="8" t="s">
        <v>80</v>
      </c>
      <c r="AL5" s="8" t="s">
        <v>171</v>
      </c>
      <c r="AM5" s="198"/>
      <c r="AN5" s="204"/>
      <c r="AO5" s="198"/>
      <c r="AP5" s="168" t="s">
        <v>79</v>
      </c>
      <c r="AQ5" s="8" t="s">
        <v>80</v>
      </c>
      <c r="AR5" s="8" t="s">
        <v>171</v>
      </c>
    </row>
    <row r="6" spans="1:44" ht="15" customHeight="1" x14ac:dyDescent="0.2">
      <c r="A6" s="122"/>
      <c r="B6" s="54" t="s">
        <v>81</v>
      </c>
      <c r="C6" s="55"/>
      <c r="D6" s="178"/>
      <c r="E6" s="55"/>
      <c r="F6" s="169"/>
      <c r="G6" s="5"/>
      <c r="H6" s="5"/>
      <c r="I6" s="55"/>
      <c r="J6" s="178"/>
      <c r="K6" s="55"/>
      <c r="L6" s="169"/>
      <c r="M6" s="5"/>
      <c r="N6" s="5"/>
      <c r="O6" s="55"/>
      <c r="P6" s="178"/>
      <c r="Q6" s="55"/>
      <c r="R6" s="169"/>
      <c r="S6" s="5"/>
      <c r="T6" s="5"/>
      <c r="U6" s="55"/>
      <c r="V6" s="178"/>
      <c r="W6" s="55"/>
      <c r="X6" s="169"/>
      <c r="Y6" s="5"/>
      <c r="Z6" s="5"/>
      <c r="AA6" s="55"/>
      <c r="AB6" s="178"/>
      <c r="AC6" s="55"/>
      <c r="AD6" s="169"/>
      <c r="AE6" s="5"/>
      <c r="AF6" s="5"/>
      <c r="AG6" s="55"/>
      <c r="AH6" s="178"/>
      <c r="AI6" s="55"/>
      <c r="AJ6" s="169"/>
      <c r="AK6" s="5"/>
      <c r="AL6" s="5"/>
      <c r="AM6" s="55"/>
      <c r="AN6" s="178"/>
      <c r="AO6" s="55"/>
      <c r="AP6" s="169"/>
      <c r="AQ6" s="5"/>
      <c r="AR6" s="5"/>
    </row>
    <row r="7" spans="1:44" ht="15" customHeight="1" x14ac:dyDescent="0.2">
      <c r="A7" s="122"/>
      <c r="B7" s="6" t="s">
        <v>33</v>
      </c>
      <c r="C7" s="64">
        <v>136345</v>
      </c>
      <c r="D7" s="179">
        <f>70013+1319+6602+14576</f>
        <v>92510</v>
      </c>
      <c r="E7" s="64">
        <f>C7+D7</f>
        <v>228855</v>
      </c>
      <c r="F7" s="155">
        <f>E7-G7-H7</f>
        <v>228855</v>
      </c>
      <c r="G7" s="70"/>
      <c r="H7" s="70"/>
      <c r="I7" s="64">
        <v>95425</v>
      </c>
      <c r="J7" s="179"/>
      <c r="K7" s="64">
        <f>I7+J7</f>
        <v>95425</v>
      </c>
      <c r="L7" s="155">
        <f>K7-M7-N7</f>
        <v>95425</v>
      </c>
      <c r="M7" s="70"/>
      <c r="N7" s="70"/>
      <c r="O7" s="64">
        <v>14625</v>
      </c>
      <c r="P7" s="179"/>
      <c r="Q7" s="64">
        <f>O7+P7</f>
        <v>14625</v>
      </c>
      <c r="R7" s="155">
        <f>Q7-S7-T7</f>
        <v>14625</v>
      </c>
      <c r="S7" s="70"/>
      <c r="T7" s="70"/>
      <c r="U7" s="64">
        <v>104358</v>
      </c>
      <c r="V7" s="179"/>
      <c r="W7" s="64">
        <f>U7+V7</f>
        <v>104358</v>
      </c>
      <c r="X7" s="155">
        <f>W7-Y7-Z7</f>
        <v>104358</v>
      </c>
      <c r="Y7" s="70"/>
      <c r="Z7" s="70"/>
      <c r="AA7" s="64">
        <v>115671</v>
      </c>
      <c r="AB7" s="179"/>
      <c r="AC7" s="64">
        <f>AA7+AB7</f>
        <v>115671</v>
      </c>
      <c r="AD7" s="155">
        <f>AC7-AE7-AF7</f>
        <v>102863</v>
      </c>
      <c r="AE7" s="70">
        <v>12808</v>
      </c>
      <c r="AF7" s="70"/>
      <c r="AG7" s="64">
        <v>58441</v>
      </c>
      <c r="AH7" s="179"/>
      <c r="AI7" s="64">
        <f>AG7+AH7</f>
        <v>58441</v>
      </c>
      <c r="AJ7" s="155">
        <f>AI7-AK7-AL7</f>
        <v>50750</v>
      </c>
      <c r="AK7" s="70">
        <f>10367-2676</f>
        <v>7691</v>
      </c>
      <c r="AL7" s="70"/>
      <c r="AM7" s="64">
        <f t="shared" ref="AM7:AR7" si="0">AG7+AA7+U7+O7+I7+C7</f>
        <v>524865</v>
      </c>
      <c r="AN7" s="179">
        <f t="shared" si="0"/>
        <v>92510</v>
      </c>
      <c r="AO7" s="64">
        <f t="shared" si="0"/>
        <v>617375</v>
      </c>
      <c r="AP7" s="155">
        <f t="shared" si="0"/>
        <v>596876</v>
      </c>
      <c r="AQ7" s="70">
        <f t="shared" si="0"/>
        <v>20499</v>
      </c>
      <c r="AR7" s="70">
        <f t="shared" si="0"/>
        <v>0</v>
      </c>
    </row>
    <row r="8" spans="1:44" ht="15" customHeight="1" x14ac:dyDescent="0.2">
      <c r="A8" s="122"/>
      <c r="B8" s="6" t="s">
        <v>34</v>
      </c>
      <c r="C8" s="64">
        <v>23784</v>
      </c>
      <c r="D8" s="179">
        <f>9452+178+891+1968</f>
        <v>12489</v>
      </c>
      <c r="E8" s="64">
        <f t="shared" ref="E8:E57" si="1">C8+D8</f>
        <v>36273</v>
      </c>
      <c r="F8" s="155">
        <f t="shared" ref="F8:F57" si="2">E8-G8-H8</f>
        <v>36273</v>
      </c>
      <c r="G8" s="70"/>
      <c r="H8" s="70"/>
      <c r="I8" s="64">
        <v>24813</v>
      </c>
      <c r="J8" s="179"/>
      <c r="K8" s="64">
        <f t="shared" ref="K8:K57" si="3">I8+J8</f>
        <v>24813</v>
      </c>
      <c r="L8" s="155">
        <f t="shared" ref="L8:L57" si="4">K8-M8-N8</f>
        <v>24813</v>
      </c>
      <c r="M8" s="70"/>
      <c r="N8" s="70"/>
      <c r="O8" s="64">
        <v>3615</v>
      </c>
      <c r="P8" s="179"/>
      <c r="Q8" s="64">
        <f t="shared" ref="Q8:Q57" si="5">O8+P8</f>
        <v>3615</v>
      </c>
      <c r="R8" s="155">
        <f t="shared" ref="R8:R57" si="6">Q8-S8-T8</f>
        <v>3615</v>
      </c>
      <c r="S8" s="70"/>
      <c r="T8" s="70"/>
      <c r="U8" s="64">
        <v>27549</v>
      </c>
      <c r="V8" s="179"/>
      <c r="W8" s="64">
        <f t="shared" ref="W8:W57" si="7">U8+V8</f>
        <v>27549</v>
      </c>
      <c r="X8" s="155">
        <f t="shared" ref="X8:X57" si="8">W8-Y8-Z8</f>
        <v>27549</v>
      </c>
      <c r="Y8" s="70"/>
      <c r="Z8" s="70"/>
      <c r="AA8" s="64">
        <v>31295</v>
      </c>
      <c r="AB8" s="179"/>
      <c r="AC8" s="64">
        <f t="shared" ref="AC8:AC57" si="9">AA8+AB8</f>
        <v>31295</v>
      </c>
      <c r="AD8" s="155">
        <f t="shared" ref="AD8:AD57" si="10">AC8-AE8-AF8</f>
        <v>28888</v>
      </c>
      <c r="AE8" s="70">
        <v>2407</v>
      </c>
      <c r="AF8" s="70"/>
      <c r="AG8" s="64">
        <v>14910</v>
      </c>
      <c r="AH8" s="179"/>
      <c r="AI8" s="64">
        <f t="shared" ref="AI8:AI57" si="11">AG8+AH8</f>
        <v>14910</v>
      </c>
      <c r="AJ8" s="155">
        <f t="shared" ref="AJ8:AJ57" si="12">AI8-AK8-AL8</f>
        <v>13164</v>
      </c>
      <c r="AK8" s="70">
        <f>2107-361</f>
        <v>1746</v>
      </c>
      <c r="AL8" s="70"/>
      <c r="AM8" s="64">
        <f t="shared" ref="AM8:AM57" si="13">AG8+AA8+U8+O8+I8+C8</f>
        <v>125966</v>
      </c>
      <c r="AN8" s="179">
        <f t="shared" ref="AN8:AN57" si="14">AH8+AB8+V8+P8+J8+D8</f>
        <v>12489</v>
      </c>
      <c r="AO8" s="64">
        <f t="shared" ref="AO8:AO57" si="15">AI8+AC8+W8+Q8+K8+E8</f>
        <v>138455</v>
      </c>
      <c r="AP8" s="155">
        <f t="shared" ref="AP8:AP52" si="16">AJ8+AD8+X8+R8+L8+F8</f>
        <v>134302</v>
      </c>
      <c r="AQ8" s="70">
        <f t="shared" ref="AQ8:AQ52" si="17">AK8+AE8+Y8+S8+M8+G8</f>
        <v>4153</v>
      </c>
      <c r="AR8" s="70">
        <f t="shared" ref="AR8:AR52" si="18">AL8+AF8+Z8+T8+N8+H8</f>
        <v>0</v>
      </c>
    </row>
    <row r="9" spans="1:44" ht="15" customHeight="1" x14ac:dyDescent="0.2">
      <c r="A9" s="122"/>
      <c r="B9" s="6" t="s">
        <v>35</v>
      </c>
      <c r="C9" s="64">
        <v>247416</v>
      </c>
      <c r="D9" s="179">
        <f>1319+2276+652+3850+1040+5114+2172+352+2239+699-3850-1040</f>
        <v>14823</v>
      </c>
      <c r="E9" s="64">
        <f t="shared" si="1"/>
        <v>262239</v>
      </c>
      <c r="F9" s="155">
        <f t="shared" si="2"/>
        <v>261532</v>
      </c>
      <c r="G9" s="70">
        <v>707</v>
      </c>
      <c r="H9" s="70"/>
      <c r="I9" s="64">
        <v>36358</v>
      </c>
      <c r="J9" s="179"/>
      <c r="K9" s="64">
        <f t="shared" si="3"/>
        <v>36358</v>
      </c>
      <c r="L9" s="155">
        <f t="shared" si="4"/>
        <v>36358</v>
      </c>
      <c r="M9" s="70"/>
      <c r="N9" s="70"/>
      <c r="O9" s="64">
        <v>20138</v>
      </c>
      <c r="P9" s="179"/>
      <c r="Q9" s="64">
        <f t="shared" si="5"/>
        <v>20138</v>
      </c>
      <c r="R9" s="155">
        <f t="shared" si="6"/>
        <v>20138</v>
      </c>
      <c r="S9" s="70"/>
      <c r="T9" s="70"/>
      <c r="U9" s="64">
        <v>18385</v>
      </c>
      <c r="V9" s="179"/>
      <c r="W9" s="64">
        <f t="shared" si="7"/>
        <v>18385</v>
      </c>
      <c r="X9" s="155">
        <f t="shared" si="8"/>
        <v>18385</v>
      </c>
      <c r="Y9" s="70"/>
      <c r="Z9" s="70"/>
      <c r="AA9" s="64">
        <v>285757</v>
      </c>
      <c r="AB9" s="179"/>
      <c r="AC9" s="64">
        <f t="shared" si="9"/>
        <v>285757</v>
      </c>
      <c r="AD9" s="155">
        <f t="shared" si="10"/>
        <v>234398</v>
      </c>
      <c r="AE9" s="70">
        <v>51359</v>
      </c>
      <c r="AF9" s="70"/>
      <c r="AG9" s="64">
        <v>64057</v>
      </c>
      <c r="AH9" s="179"/>
      <c r="AI9" s="64">
        <f t="shared" si="11"/>
        <v>64057</v>
      </c>
      <c r="AJ9" s="155">
        <f t="shared" si="12"/>
        <v>59508</v>
      </c>
      <c r="AK9" s="70">
        <f>4559-10</f>
        <v>4549</v>
      </c>
      <c r="AL9" s="70"/>
      <c r="AM9" s="64">
        <f t="shared" si="13"/>
        <v>672111</v>
      </c>
      <c r="AN9" s="179">
        <f t="shared" si="14"/>
        <v>14823</v>
      </c>
      <c r="AO9" s="64">
        <f t="shared" si="15"/>
        <v>686934</v>
      </c>
      <c r="AP9" s="155">
        <f t="shared" si="16"/>
        <v>630319</v>
      </c>
      <c r="AQ9" s="70">
        <f t="shared" si="17"/>
        <v>56615</v>
      </c>
      <c r="AR9" s="70">
        <f t="shared" si="18"/>
        <v>0</v>
      </c>
    </row>
    <row r="10" spans="1:44" ht="15" customHeight="1" x14ac:dyDescent="0.2">
      <c r="A10" s="122"/>
      <c r="B10" s="6" t="s">
        <v>82</v>
      </c>
      <c r="C10" s="64">
        <v>15665</v>
      </c>
      <c r="D10" s="179"/>
      <c r="E10" s="64">
        <f t="shared" si="1"/>
        <v>15665</v>
      </c>
      <c r="F10" s="155">
        <f t="shared" si="2"/>
        <v>15665</v>
      </c>
      <c r="G10" s="70"/>
      <c r="H10" s="70"/>
      <c r="I10" s="64">
        <v>178836</v>
      </c>
      <c r="J10" s="179"/>
      <c r="K10" s="64">
        <f t="shared" si="3"/>
        <v>178836</v>
      </c>
      <c r="L10" s="155">
        <f t="shared" si="4"/>
        <v>0</v>
      </c>
      <c r="M10" s="70"/>
      <c r="N10" s="70">
        <v>178836</v>
      </c>
      <c r="O10" s="64">
        <v>0</v>
      </c>
      <c r="P10" s="179"/>
      <c r="Q10" s="64">
        <f t="shared" si="5"/>
        <v>0</v>
      </c>
      <c r="R10" s="155">
        <f t="shared" si="6"/>
        <v>0</v>
      </c>
      <c r="S10" s="70"/>
      <c r="T10" s="70"/>
      <c r="U10" s="64">
        <v>0</v>
      </c>
      <c r="V10" s="179"/>
      <c r="W10" s="64">
        <f t="shared" si="7"/>
        <v>0</v>
      </c>
      <c r="X10" s="155">
        <f t="shared" si="8"/>
        <v>0</v>
      </c>
      <c r="Y10" s="70"/>
      <c r="Z10" s="70"/>
      <c r="AA10" s="64">
        <v>0</v>
      </c>
      <c r="AB10" s="179"/>
      <c r="AC10" s="64">
        <f t="shared" si="9"/>
        <v>0</v>
      </c>
      <c r="AD10" s="155">
        <f t="shared" si="10"/>
        <v>0</v>
      </c>
      <c r="AE10" s="70"/>
      <c r="AF10" s="70"/>
      <c r="AG10" s="64">
        <v>0</v>
      </c>
      <c r="AH10" s="179"/>
      <c r="AI10" s="64">
        <f t="shared" si="11"/>
        <v>0</v>
      </c>
      <c r="AJ10" s="155">
        <f t="shared" si="12"/>
        <v>0</v>
      </c>
      <c r="AK10" s="70"/>
      <c r="AL10" s="70"/>
      <c r="AM10" s="64">
        <f t="shared" si="13"/>
        <v>194501</v>
      </c>
      <c r="AN10" s="179">
        <f t="shared" si="14"/>
        <v>0</v>
      </c>
      <c r="AO10" s="64">
        <f t="shared" si="15"/>
        <v>194501</v>
      </c>
      <c r="AP10" s="155">
        <f t="shared" si="16"/>
        <v>15665</v>
      </c>
      <c r="AQ10" s="70">
        <f t="shared" si="17"/>
        <v>0</v>
      </c>
      <c r="AR10" s="70">
        <f t="shared" si="18"/>
        <v>178836</v>
      </c>
    </row>
    <row r="11" spans="1:44" ht="15" customHeight="1" x14ac:dyDescent="0.2">
      <c r="A11" s="122"/>
      <c r="B11" s="6" t="s">
        <v>83</v>
      </c>
      <c r="C11" s="64">
        <v>50912</v>
      </c>
      <c r="D11" s="179"/>
      <c r="E11" s="64">
        <f t="shared" si="1"/>
        <v>50912</v>
      </c>
      <c r="F11" s="155">
        <f t="shared" si="2"/>
        <v>40200</v>
      </c>
      <c r="G11" s="70">
        <f>6292+1208+3212</f>
        <v>10712</v>
      </c>
      <c r="H11" s="70"/>
      <c r="I11" s="64">
        <v>0</v>
      </c>
      <c r="J11" s="179"/>
      <c r="K11" s="64">
        <f t="shared" si="3"/>
        <v>0</v>
      </c>
      <c r="L11" s="155">
        <f t="shared" si="4"/>
        <v>0</v>
      </c>
      <c r="M11" s="70"/>
      <c r="N11" s="70"/>
      <c r="O11" s="64">
        <v>0</v>
      </c>
      <c r="P11" s="179"/>
      <c r="Q11" s="64">
        <f t="shared" si="5"/>
        <v>0</v>
      </c>
      <c r="R11" s="155">
        <f t="shared" si="6"/>
        <v>0</v>
      </c>
      <c r="S11" s="70"/>
      <c r="T11" s="70"/>
      <c r="U11" s="64">
        <v>0</v>
      </c>
      <c r="V11" s="179"/>
      <c r="W11" s="64">
        <f t="shared" si="7"/>
        <v>0</v>
      </c>
      <c r="X11" s="155">
        <f t="shared" si="8"/>
        <v>0</v>
      </c>
      <c r="Y11" s="70"/>
      <c r="Z11" s="70"/>
      <c r="AA11" s="64">
        <v>24039</v>
      </c>
      <c r="AB11" s="179"/>
      <c r="AC11" s="64">
        <f t="shared" si="9"/>
        <v>24039</v>
      </c>
      <c r="AD11" s="155">
        <f t="shared" si="10"/>
        <v>24039</v>
      </c>
      <c r="AE11" s="70"/>
      <c r="AF11" s="70"/>
      <c r="AG11" s="64">
        <v>0</v>
      </c>
      <c r="AH11" s="179"/>
      <c r="AI11" s="64">
        <f t="shared" si="11"/>
        <v>0</v>
      </c>
      <c r="AJ11" s="155">
        <f t="shared" si="12"/>
        <v>0</v>
      </c>
      <c r="AK11" s="70"/>
      <c r="AL11" s="70"/>
      <c r="AM11" s="64">
        <f t="shared" si="13"/>
        <v>74951</v>
      </c>
      <c r="AN11" s="179">
        <f t="shared" si="14"/>
        <v>0</v>
      </c>
      <c r="AO11" s="64">
        <f t="shared" si="15"/>
        <v>74951</v>
      </c>
      <c r="AP11" s="155">
        <f t="shared" si="16"/>
        <v>64239</v>
      </c>
      <c r="AQ11" s="70">
        <f t="shared" si="17"/>
        <v>10712</v>
      </c>
      <c r="AR11" s="70">
        <f t="shared" si="18"/>
        <v>0</v>
      </c>
    </row>
    <row r="12" spans="1:44" s="59" customFormat="1" ht="15" customHeight="1" x14ac:dyDescent="0.2">
      <c r="A12" s="123" t="s">
        <v>29</v>
      </c>
      <c r="B12" s="57" t="s">
        <v>36</v>
      </c>
      <c r="C12" s="58">
        <f>SUM(C7:C11)</f>
        <v>474122</v>
      </c>
      <c r="D12" s="180">
        <f>SUM(D7:D11)</f>
        <v>119822</v>
      </c>
      <c r="E12" s="58">
        <f t="shared" si="1"/>
        <v>593944</v>
      </c>
      <c r="F12" s="156">
        <f t="shared" si="2"/>
        <v>582525</v>
      </c>
      <c r="G12" s="58">
        <f>SUM(G7:G11)</f>
        <v>11419</v>
      </c>
      <c r="H12" s="58">
        <f>SUM(H7:H11)</f>
        <v>0</v>
      </c>
      <c r="I12" s="58">
        <f>SUM(I7:I11)</f>
        <v>335432</v>
      </c>
      <c r="J12" s="180">
        <f>SUM(J7:J11)</f>
        <v>0</v>
      </c>
      <c r="K12" s="58">
        <f t="shared" si="3"/>
        <v>335432</v>
      </c>
      <c r="L12" s="156">
        <f t="shared" si="4"/>
        <v>156596</v>
      </c>
      <c r="M12" s="58">
        <f>SUM(M7:M11)</f>
        <v>0</v>
      </c>
      <c r="N12" s="58">
        <f>SUM(N7:N11)</f>
        <v>178836</v>
      </c>
      <c r="O12" s="58">
        <f>SUM(O7:O11)</f>
        <v>38378</v>
      </c>
      <c r="P12" s="180">
        <f>SUM(P7:P11)</f>
        <v>0</v>
      </c>
      <c r="Q12" s="58">
        <f t="shared" si="5"/>
        <v>38378</v>
      </c>
      <c r="R12" s="156">
        <f t="shared" si="6"/>
        <v>38378</v>
      </c>
      <c r="S12" s="58">
        <f>SUM(S7:S11)</f>
        <v>0</v>
      </c>
      <c r="T12" s="58">
        <f>SUM(T7:T11)</f>
        <v>0</v>
      </c>
      <c r="U12" s="58">
        <f>SUM(U7:U11)</f>
        <v>150292</v>
      </c>
      <c r="V12" s="180">
        <f>SUM(V7:V11)</f>
        <v>0</v>
      </c>
      <c r="W12" s="58">
        <f t="shared" si="7"/>
        <v>150292</v>
      </c>
      <c r="X12" s="156">
        <f t="shared" si="8"/>
        <v>150292</v>
      </c>
      <c r="Y12" s="58">
        <f>SUM(Y7:Y11)</f>
        <v>0</v>
      </c>
      <c r="Z12" s="58">
        <f>SUM(Z7:Z11)</f>
        <v>0</v>
      </c>
      <c r="AA12" s="58">
        <f>SUM(AA7:AA11)</f>
        <v>456762</v>
      </c>
      <c r="AB12" s="180">
        <f>SUM(AB7:AB11)</f>
        <v>0</v>
      </c>
      <c r="AC12" s="58">
        <f t="shared" si="9"/>
        <v>456762</v>
      </c>
      <c r="AD12" s="156">
        <f t="shared" si="10"/>
        <v>390188</v>
      </c>
      <c r="AE12" s="58">
        <f>SUM(AE7:AE11)</f>
        <v>66574</v>
      </c>
      <c r="AF12" s="58">
        <f>SUM(AF7:AF11)</f>
        <v>0</v>
      </c>
      <c r="AG12" s="58">
        <f>SUM(AG7:AG11)</f>
        <v>137408</v>
      </c>
      <c r="AH12" s="180">
        <f>SUM(AH7:AH11)</f>
        <v>0</v>
      </c>
      <c r="AI12" s="58">
        <f t="shared" si="11"/>
        <v>137408</v>
      </c>
      <c r="AJ12" s="156">
        <f t="shared" si="12"/>
        <v>123422</v>
      </c>
      <c r="AK12" s="58">
        <f>SUM(AK7:AK11)</f>
        <v>13986</v>
      </c>
      <c r="AL12" s="58">
        <f>SUM(AL7:AL11)</f>
        <v>0</v>
      </c>
      <c r="AM12" s="58">
        <f t="shared" si="13"/>
        <v>1592394</v>
      </c>
      <c r="AN12" s="180">
        <f t="shared" si="14"/>
        <v>119822</v>
      </c>
      <c r="AO12" s="58">
        <f t="shared" si="15"/>
        <v>1712216</v>
      </c>
      <c r="AP12" s="156">
        <f t="shared" si="16"/>
        <v>1441401</v>
      </c>
      <c r="AQ12" s="58">
        <f t="shared" si="17"/>
        <v>91979</v>
      </c>
      <c r="AR12" s="58">
        <f t="shared" si="18"/>
        <v>178836</v>
      </c>
    </row>
    <row r="13" spans="1:44" ht="15" customHeight="1" x14ac:dyDescent="0.2">
      <c r="A13" s="122"/>
      <c r="B13" s="6" t="s">
        <v>84</v>
      </c>
      <c r="C13" s="64">
        <f>78146+2500</f>
        <v>80646</v>
      </c>
      <c r="D13" s="179">
        <f>3850+1040</f>
        <v>4890</v>
      </c>
      <c r="E13" s="64">
        <f t="shared" si="1"/>
        <v>85536</v>
      </c>
      <c r="F13" s="155">
        <f t="shared" si="2"/>
        <v>85536</v>
      </c>
      <c r="G13" s="70"/>
      <c r="H13" s="70"/>
      <c r="I13" s="64">
        <v>0</v>
      </c>
      <c r="J13" s="179"/>
      <c r="K13" s="64">
        <f t="shared" si="3"/>
        <v>0</v>
      </c>
      <c r="L13" s="155">
        <f t="shared" si="4"/>
        <v>0</v>
      </c>
      <c r="M13" s="70"/>
      <c r="N13" s="70"/>
      <c r="O13" s="64">
        <v>0</v>
      </c>
      <c r="P13" s="179"/>
      <c r="Q13" s="64">
        <f t="shared" si="5"/>
        <v>0</v>
      </c>
      <c r="R13" s="155">
        <f t="shared" si="6"/>
        <v>0</v>
      </c>
      <c r="S13" s="70"/>
      <c r="T13" s="70"/>
      <c r="U13" s="64">
        <v>0</v>
      </c>
      <c r="V13" s="179"/>
      <c r="W13" s="64">
        <f t="shared" si="7"/>
        <v>0</v>
      </c>
      <c r="X13" s="155">
        <f t="shared" si="8"/>
        <v>0</v>
      </c>
      <c r="Y13" s="70"/>
      <c r="Z13" s="70"/>
      <c r="AA13" s="64">
        <v>13467</v>
      </c>
      <c r="AB13" s="179"/>
      <c r="AC13" s="64">
        <f t="shared" si="9"/>
        <v>13467</v>
      </c>
      <c r="AD13" s="155">
        <f t="shared" si="10"/>
        <v>13022</v>
      </c>
      <c r="AE13" s="70">
        <v>445</v>
      </c>
      <c r="AF13" s="70"/>
      <c r="AG13" s="64">
        <v>0</v>
      </c>
      <c r="AH13" s="179"/>
      <c r="AI13" s="64">
        <f t="shared" si="11"/>
        <v>0</v>
      </c>
      <c r="AJ13" s="155">
        <f t="shared" si="12"/>
        <v>0</v>
      </c>
      <c r="AK13" s="70"/>
      <c r="AL13" s="70"/>
      <c r="AM13" s="64">
        <f t="shared" si="13"/>
        <v>94113</v>
      </c>
      <c r="AN13" s="179">
        <f t="shared" si="14"/>
        <v>4890</v>
      </c>
      <c r="AO13" s="64">
        <f t="shared" si="15"/>
        <v>99003</v>
      </c>
      <c r="AP13" s="155">
        <f t="shared" si="16"/>
        <v>98558</v>
      </c>
      <c r="AQ13" s="70">
        <f t="shared" si="17"/>
        <v>445</v>
      </c>
      <c r="AR13" s="70">
        <f t="shared" si="18"/>
        <v>0</v>
      </c>
    </row>
    <row r="14" spans="1:44" ht="15" customHeight="1" x14ac:dyDescent="0.2">
      <c r="A14" s="122"/>
      <c r="B14" s="6" t="s">
        <v>85</v>
      </c>
      <c r="C14" s="64">
        <v>4348</v>
      </c>
      <c r="D14" s="179"/>
      <c r="E14" s="64">
        <f t="shared" si="1"/>
        <v>4348</v>
      </c>
      <c r="F14" s="155">
        <f t="shared" si="2"/>
        <v>4348</v>
      </c>
      <c r="G14" s="70"/>
      <c r="H14" s="70"/>
      <c r="I14" s="64">
        <v>0</v>
      </c>
      <c r="J14" s="179"/>
      <c r="K14" s="64">
        <f t="shared" si="3"/>
        <v>0</v>
      </c>
      <c r="L14" s="155">
        <f t="shared" si="4"/>
        <v>0</v>
      </c>
      <c r="M14" s="70"/>
      <c r="N14" s="70"/>
      <c r="O14" s="64">
        <v>0</v>
      </c>
      <c r="P14" s="179"/>
      <c r="Q14" s="64">
        <f t="shared" si="5"/>
        <v>0</v>
      </c>
      <c r="R14" s="155">
        <f t="shared" si="6"/>
        <v>0</v>
      </c>
      <c r="S14" s="70"/>
      <c r="T14" s="70"/>
      <c r="U14" s="64">
        <v>0</v>
      </c>
      <c r="V14" s="179"/>
      <c r="W14" s="64">
        <f t="shared" si="7"/>
        <v>0</v>
      </c>
      <c r="X14" s="155">
        <f t="shared" si="8"/>
        <v>0</v>
      </c>
      <c r="Y14" s="70"/>
      <c r="Z14" s="70"/>
      <c r="AA14" s="64">
        <v>0</v>
      </c>
      <c r="AB14" s="179"/>
      <c r="AC14" s="64">
        <f t="shared" si="9"/>
        <v>0</v>
      </c>
      <c r="AD14" s="155">
        <f t="shared" si="10"/>
        <v>0</v>
      </c>
      <c r="AE14" s="70"/>
      <c r="AF14" s="70"/>
      <c r="AG14" s="64">
        <v>0</v>
      </c>
      <c r="AH14" s="179"/>
      <c r="AI14" s="64">
        <f t="shared" si="11"/>
        <v>0</v>
      </c>
      <c r="AJ14" s="155">
        <f t="shared" si="12"/>
        <v>0</v>
      </c>
      <c r="AK14" s="70"/>
      <c r="AL14" s="70"/>
      <c r="AM14" s="64">
        <f t="shared" si="13"/>
        <v>4348</v>
      </c>
      <c r="AN14" s="179">
        <f t="shared" si="14"/>
        <v>0</v>
      </c>
      <c r="AO14" s="64">
        <f t="shared" si="15"/>
        <v>4348</v>
      </c>
      <c r="AP14" s="155">
        <f t="shared" si="16"/>
        <v>4348</v>
      </c>
      <c r="AQ14" s="70">
        <f t="shared" si="17"/>
        <v>0</v>
      </c>
      <c r="AR14" s="70">
        <f t="shared" si="18"/>
        <v>0</v>
      </c>
    </row>
    <row r="15" spans="1:44" ht="15" customHeight="1" x14ac:dyDescent="0.2">
      <c r="A15" s="122"/>
      <c r="B15" s="6" t="s">
        <v>86</v>
      </c>
      <c r="C15" s="64">
        <v>9051</v>
      </c>
      <c r="D15" s="179"/>
      <c r="E15" s="64">
        <f t="shared" si="1"/>
        <v>9051</v>
      </c>
      <c r="F15" s="155">
        <f t="shared" si="2"/>
        <v>9051</v>
      </c>
      <c r="G15" s="70"/>
      <c r="H15" s="70"/>
      <c r="I15" s="64">
        <v>0</v>
      </c>
      <c r="J15" s="179"/>
      <c r="K15" s="64">
        <f t="shared" si="3"/>
        <v>0</v>
      </c>
      <c r="L15" s="155">
        <f t="shared" si="4"/>
        <v>0</v>
      </c>
      <c r="M15" s="70"/>
      <c r="N15" s="70"/>
      <c r="O15" s="64">
        <v>0</v>
      </c>
      <c r="P15" s="179"/>
      <c r="Q15" s="64">
        <f t="shared" si="5"/>
        <v>0</v>
      </c>
      <c r="R15" s="155">
        <f t="shared" si="6"/>
        <v>0</v>
      </c>
      <c r="S15" s="70"/>
      <c r="T15" s="70"/>
      <c r="U15" s="64">
        <v>0</v>
      </c>
      <c r="V15" s="179"/>
      <c r="W15" s="64">
        <f t="shared" si="7"/>
        <v>0</v>
      </c>
      <c r="X15" s="155">
        <f t="shared" si="8"/>
        <v>0</v>
      </c>
      <c r="Y15" s="70"/>
      <c r="Z15" s="70"/>
      <c r="AA15" s="64">
        <v>0</v>
      </c>
      <c r="AB15" s="179"/>
      <c r="AC15" s="64">
        <f t="shared" si="9"/>
        <v>0</v>
      </c>
      <c r="AD15" s="155">
        <f t="shared" si="10"/>
        <v>0</v>
      </c>
      <c r="AE15" s="70"/>
      <c r="AF15" s="70"/>
      <c r="AG15" s="64">
        <v>0</v>
      </c>
      <c r="AH15" s="179"/>
      <c r="AI15" s="64">
        <f t="shared" si="11"/>
        <v>0</v>
      </c>
      <c r="AJ15" s="155">
        <f t="shared" si="12"/>
        <v>0</v>
      </c>
      <c r="AK15" s="70"/>
      <c r="AL15" s="70"/>
      <c r="AM15" s="64">
        <f t="shared" si="13"/>
        <v>9051</v>
      </c>
      <c r="AN15" s="179">
        <f t="shared" si="14"/>
        <v>0</v>
      </c>
      <c r="AO15" s="64">
        <f t="shared" si="15"/>
        <v>9051</v>
      </c>
      <c r="AP15" s="155">
        <f t="shared" si="16"/>
        <v>9051</v>
      </c>
      <c r="AQ15" s="70">
        <f t="shared" si="17"/>
        <v>0</v>
      </c>
      <c r="AR15" s="70">
        <f t="shared" si="18"/>
        <v>0</v>
      </c>
    </row>
    <row r="16" spans="1:44" s="59" customFormat="1" ht="15" customHeight="1" x14ac:dyDescent="0.2">
      <c r="A16" s="123" t="s">
        <v>30</v>
      </c>
      <c r="B16" s="57" t="s">
        <v>37</v>
      </c>
      <c r="C16" s="58">
        <f>SUM(C13:C15)</f>
        <v>94045</v>
      </c>
      <c r="D16" s="180">
        <f>SUM(D13:D15)</f>
        <v>4890</v>
      </c>
      <c r="E16" s="58">
        <f t="shared" si="1"/>
        <v>98935</v>
      </c>
      <c r="F16" s="156">
        <f t="shared" si="2"/>
        <v>98935</v>
      </c>
      <c r="G16" s="58">
        <f>SUM(G13:G15)</f>
        <v>0</v>
      </c>
      <c r="H16" s="58">
        <f>SUM(H13:H15)</f>
        <v>0</v>
      </c>
      <c r="I16" s="58">
        <f>SUM(I13:I15)</f>
        <v>0</v>
      </c>
      <c r="J16" s="180">
        <f>SUM(J13:J15)</f>
        <v>0</v>
      </c>
      <c r="K16" s="58">
        <f t="shared" si="3"/>
        <v>0</v>
      </c>
      <c r="L16" s="156">
        <f t="shared" si="4"/>
        <v>0</v>
      </c>
      <c r="M16" s="58">
        <f>SUM(M13:M15)</f>
        <v>0</v>
      </c>
      <c r="N16" s="58">
        <f>SUM(N13:N15)</f>
        <v>0</v>
      </c>
      <c r="O16" s="58">
        <f>SUM(O13:O15)</f>
        <v>0</v>
      </c>
      <c r="P16" s="180">
        <f>SUM(P13:P15)</f>
        <v>0</v>
      </c>
      <c r="Q16" s="58">
        <f t="shared" si="5"/>
        <v>0</v>
      </c>
      <c r="R16" s="156">
        <f t="shared" si="6"/>
        <v>0</v>
      </c>
      <c r="S16" s="58">
        <f>SUM(S13:S15)</f>
        <v>0</v>
      </c>
      <c r="T16" s="58">
        <f>SUM(T13:T15)</f>
        <v>0</v>
      </c>
      <c r="U16" s="58">
        <f>SUM(U13:U15)</f>
        <v>0</v>
      </c>
      <c r="V16" s="180">
        <f>SUM(V13:V15)</f>
        <v>0</v>
      </c>
      <c r="W16" s="58">
        <f t="shared" si="7"/>
        <v>0</v>
      </c>
      <c r="X16" s="156">
        <f t="shared" si="8"/>
        <v>0</v>
      </c>
      <c r="Y16" s="58">
        <f>SUM(Y13:Y15)</f>
        <v>0</v>
      </c>
      <c r="Z16" s="58">
        <f>SUM(Z13:Z15)</f>
        <v>0</v>
      </c>
      <c r="AA16" s="58">
        <f>SUM(AA13:AA15)</f>
        <v>13467</v>
      </c>
      <c r="AB16" s="180">
        <f>SUM(AB13:AB15)</f>
        <v>0</v>
      </c>
      <c r="AC16" s="58">
        <f t="shared" si="9"/>
        <v>13467</v>
      </c>
      <c r="AD16" s="156">
        <f t="shared" si="10"/>
        <v>13022</v>
      </c>
      <c r="AE16" s="58">
        <f>SUM(AE13:AE15)</f>
        <v>445</v>
      </c>
      <c r="AF16" s="58">
        <f>SUM(AF13:AF15)</f>
        <v>0</v>
      </c>
      <c r="AG16" s="58">
        <f>SUM(AG13:AG15)</f>
        <v>0</v>
      </c>
      <c r="AH16" s="180">
        <f>SUM(AH13:AH15)</f>
        <v>0</v>
      </c>
      <c r="AI16" s="58">
        <f t="shared" si="11"/>
        <v>0</v>
      </c>
      <c r="AJ16" s="156">
        <f t="shared" si="12"/>
        <v>0</v>
      </c>
      <c r="AK16" s="58">
        <f>SUM(AK13:AK15)</f>
        <v>0</v>
      </c>
      <c r="AL16" s="58">
        <f>SUM(AL13:AL15)</f>
        <v>0</v>
      </c>
      <c r="AM16" s="58">
        <f t="shared" si="13"/>
        <v>107512</v>
      </c>
      <c r="AN16" s="180">
        <f t="shared" si="14"/>
        <v>4890</v>
      </c>
      <c r="AO16" s="58">
        <f t="shared" si="15"/>
        <v>112402</v>
      </c>
      <c r="AP16" s="156">
        <f t="shared" si="16"/>
        <v>111957</v>
      </c>
      <c r="AQ16" s="58">
        <f t="shared" si="17"/>
        <v>445</v>
      </c>
      <c r="AR16" s="58">
        <f t="shared" si="18"/>
        <v>0</v>
      </c>
    </row>
    <row r="17" spans="1:46" s="62" customFormat="1" ht="15" customHeight="1" x14ac:dyDescent="0.2">
      <c r="A17" s="124"/>
      <c r="B17" s="60" t="s">
        <v>87</v>
      </c>
      <c r="C17" s="61">
        <f>C12+C16</f>
        <v>568167</v>
      </c>
      <c r="D17" s="181">
        <f>D12+D16</f>
        <v>124712</v>
      </c>
      <c r="E17" s="61">
        <f t="shared" si="1"/>
        <v>692879</v>
      </c>
      <c r="F17" s="157">
        <f t="shared" si="2"/>
        <v>681460</v>
      </c>
      <c r="G17" s="61">
        <f>G12+G16</f>
        <v>11419</v>
      </c>
      <c r="H17" s="61">
        <f>H12+H16</f>
        <v>0</v>
      </c>
      <c r="I17" s="61">
        <f>I12+I16</f>
        <v>335432</v>
      </c>
      <c r="J17" s="181">
        <f>J12+J16</f>
        <v>0</v>
      </c>
      <c r="K17" s="61">
        <f t="shared" si="3"/>
        <v>335432</v>
      </c>
      <c r="L17" s="157">
        <f t="shared" si="4"/>
        <v>156596</v>
      </c>
      <c r="M17" s="61">
        <f>M12+M16</f>
        <v>0</v>
      </c>
      <c r="N17" s="61">
        <f>N12+N16</f>
        <v>178836</v>
      </c>
      <c r="O17" s="61">
        <f>O12+O16</f>
        <v>38378</v>
      </c>
      <c r="P17" s="181">
        <f>P12+P16</f>
        <v>0</v>
      </c>
      <c r="Q17" s="61">
        <f t="shared" si="5"/>
        <v>38378</v>
      </c>
      <c r="R17" s="157">
        <f t="shared" si="6"/>
        <v>38378</v>
      </c>
      <c r="S17" s="61">
        <f>S12+S16</f>
        <v>0</v>
      </c>
      <c r="T17" s="61">
        <f>T12+T16</f>
        <v>0</v>
      </c>
      <c r="U17" s="61">
        <f>U12+U16</f>
        <v>150292</v>
      </c>
      <c r="V17" s="181">
        <f>V12+V16</f>
        <v>0</v>
      </c>
      <c r="W17" s="61">
        <f t="shared" si="7"/>
        <v>150292</v>
      </c>
      <c r="X17" s="157">
        <f t="shared" si="8"/>
        <v>150292</v>
      </c>
      <c r="Y17" s="61">
        <f>Y12+Y16</f>
        <v>0</v>
      </c>
      <c r="Z17" s="61">
        <f>Z12+Z16</f>
        <v>0</v>
      </c>
      <c r="AA17" s="61">
        <f>AA12+AA16</f>
        <v>470229</v>
      </c>
      <c r="AB17" s="181">
        <f>AB12+AB16</f>
        <v>0</v>
      </c>
      <c r="AC17" s="61">
        <f t="shared" si="9"/>
        <v>470229</v>
      </c>
      <c r="AD17" s="157">
        <f t="shared" si="10"/>
        <v>403210</v>
      </c>
      <c r="AE17" s="61">
        <f>AE12+AE16</f>
        <v>67019</v>
      </c>
      <c r="AF17" s="61">
        <f>AF12+AF16</f>
        <v>0</v>
      </c>
      <c r="AG17" s="61">
        <f>AG12+AG16</f>
        <v>137408</v>
      </c>
      <c r="AH17" s="181">
        <f>AH12+AH16</f>
        <v>0</v>
      </c>
      <c r="AI17" s="61">
        <f t="shared" si="11"/>
        <v>137408</v>
      </c>
      <c r="AJ17" s="157">
        <f t="shared" si="12"/>
        <v>123422</v>
      </c>
      <c r="AK17" s="61">
        <f>AK12+AK16</f>
        <v>13986</v>
      </c>
      <c r="AL17" s="61">
        <f>AL12+AL16</f>
        <v>0</v>
      </c>
      <c r="AM17" s="61">
        <f t="shared" si="13"/>
        <v>1699906</v>
      </c>
      <c r="AN17" s="181">
        <f t="shared" si="14"/>
        <v>124712</v>
      </c>
      <c r="AO17" s="61">
        <f t="shared" si="15"/>
        <v>1824618</v>
      </c>
      <c r="AP17" s="157">
        <f t="shared" si="16"/>
        <v>1553358</v>
      </c>
      <c r="AQ17" s="61">
        <f t="shared" si="17"/>
        <v>92424</v>
      </c>
      <c r="AR17" s="61">
        <f t="shared" si="18"/>
        <v>178836</v>
      </c>
    </row>
    <row r="18" spans="1:46" s="1" customFormat="1" ht="15" customHeight="1" x14ac:dyDescent="0.2">
      <c r="A18" s="125"/>
      <c r="B18" s="54" t="s">
        <v>88</v>
      </c>
      <c r="C18" s="55"/>
      <c r="D18" s="178"/>
      <c r="E18" s="55">
        <f t="shared" si="1"/>
        <v>0</v>
      </c>
      <c r="F18" s="154">
        <f t="shared" si="2"/>
        <v>0</v>
      </c>
      <c r="G18" s="56"/>
      <c r="H18" s="56"/>
      <c r="I18" s="55"/>
      <c r="J18" s="178"/>
      <c r="K18" s="55">
        <f t="shared" si="3"/>
        <v>0</v>
      </c>
      <c r="L18" s="154">
        <f t="shared" si="4"/>
        <v>0</v>
      </c>
      <c r="M18" s="56"/>
      <c r="N18" s="56"/>
      <c r="O18" s="56"/>
      <c r="P18" s="179"/>
      <c r="Q18" s="55">
        <f t="shared" si="5"/>
        <v>0</v>
      </c>
      <c r="R18" s="154">
        <f t="shared" si="6"/>
        <v>0</v>
      </c>
      <c r="S18" s="56"/>
      <c r="T18" s="56"/>
      <c r="U18" s="56"/>
      <c r="V18" s="179"/>
      <c r="W18" s="55">
        <f t="shared" si="7"/>
        <v>0</v>
      </c>
      <c r="X18" s="154">
        <f t="shared" si="8"/>
        <v>0</v>
      </c>
      <c r="Y18" s="56"/>
      <c r="Z18" s="56"/>
      <c r="AA18" s="56"/>
      <c r="AB18" s="179"/>
      <c r="AC18" s="55">
        <f t="shared" si="9"/>
        <v>0</v>
      </c>
      <c r="AD18" s="154">
        <f t="shared" si="10"/>
        <v>0</v>
      </c>
      <c r="AE18" s="56"/>
      <c r="AF18" s="56"/>
      <c r="AG18" s="56"/>
      <c r="AH18" s="179"/>
      <c r="AI18" s="55">
        <f t="shared" si="11"/>
        <v>0</v>
      </c>
      <c r="AJ18" s="154">
        <f t="shared" si="12"/>
        <v>0</v>
      </c>
      <c r="AK18" s="56"/>
      <c r="AL18" s="56"/>
      <c r="AM18" s="56">
        <f t="shared" si="13"/>
        <v>0</v>
      </c>
      <c r="AN18" s="179">
        <f t="shared" si="14"/>
        <v>0</v>
      </c>
      <c r="AO18" s="55">
        <f t="shared" si="15"/>
        <v>0</v>
      </c>
      <c r="AP18" s="159">
        <f t="shared" si="16"/>
        <v>0</v>
      </c>
      <c r="AQ18" s="56">
        <f t="shared" si="17"/>
        <v>0</v>
      </c>
      <c r="AR18" s="56">
        <f t="shared" si="18"/>
        <v>0</v>
      </c>
    </row>
    <row r="19" spans="1:46" ht="15" customHeight="1" x14ac:dyDescent="0.2">
      <c r="A19" s="122"/>
      <c r="B19" s="6" t="s">
        <v>89</v>
      </c>
      <c r="C19" s="64">
        <v>470139</v>
      </c>
      <c r="D19" s="179">
        <f>67120+4408</f>
        <v>71528</v>
      </c>
      <c r="E19" s="64">
        <f t="shared" si="1"/>
        <v>541667</v>
      </c>
      <c r="F19" s="155">
        <f t="shared" si="2"/>
        <v>513122</v>
      </c>
      <c r="G19" s="70"/>
      <c r="H19" s="70">
        <f>29584-1039</f>
        <v>28545</v>
      </c>
      <c r="I19" s="64">
        <v>0</v>
      </c>
      <c r="J19" s="179"/>
      <c r="K19" s="64">
        <f t="shared" si="3"/>
        <v>0</v>
      </c>
      <c r="L19" s="155">
        <f t="shared" si="4"/>
        <v>0</v>
      </c>
      <c r="M19" s="70"/>
      <c r="N19" s="70"/>
      <c r="O19" s="64">
        <v>0</v>
      </c>
      <c r="P19" s="179"/>
      <c r="Q19" s="64">
        <f t="shared" si="5"/>
        <v>0</v>
      </c>
      <c r="R19" s="155">
        <f t="shared" si="6"/>
        <v>0</v>
      </c>
      <c r="S19" s="70"/>
      <c r="T19" s="70"/>
      <c r="U19" s="64">
        <v>0</v>
      </c>
      <c r="V19" s="179"/>
      <c r="W19" s="64">
        <f t="shared" si="7"/>
        <v>0</v>
      </c>
      <c r="X19" s="155">
        <f t="shared" si="8"/>
        <v>0</v>
      </c>
      <c r="Y19" s="70"/>
      <c r="Z19" s="70"/>
      <c r="AA19" s="64">
        <v>0</v>
      </c>
      <c r="AB19" s="179"/>
      <c r="AC19" s="64">
        <f t="shared" si="9"/>
        <v>0</v>
      </c>
      <c r="AD19" s="155">
        <f t="shared" si="10"/>
        <v>0</v>
      </c>
      <c r="AE19" s="70"/>
      <c r="AF19" s="70"/>
      <c r="AG19" s="64">
        <v>0</v>
      </c>
      <c r="AH19" s="179"/>
      <c r="AI19" s="64">
        <f t="shared" si="11"/>
        <v>0</v>
      </c>
      <c r="AJ19" s="155">
        <f t="shared" si="12"/>
        <v>0</v>
      </c>
      <c r="AK19" s="70"/>
      <c r="AL19" s="70"/>
      <c r="AM19" s="64">
        <f t="shared" si="13"/>
        <v>470139</v>
      </c>
      <c r="AN19" s="179">
        <f t="shared" si="14"/>
        <v>71528</v>
      </c>
      <c r="AO19" s="64">
        <f t="shared" si="15"/>
        <v>541667</v>
      </c>
      <c r="AP19" s="155">
        <f t="shared" si="16"/>
        <v>513122</v>
      </c>
      <c r="AQ19" s="70">
        <f t="shared" si="17"/>
        <v>0</v>
      </c>
      <c r="AR19" s="70">
        <f t="shared" si="18"/>
        <v>28545</v>
      </c>
    </row>
    <row r="20" spans="1:46" ht="15" customHeight="1" x14ac:dyDescent="0.2">
      <c r="A20" s="122"/>
      <c r="B20" s="6" t="s">
        <v>90</v>
      </c>
      <c r="C20" s="64">
        <v>209213</v>
      </c>
      <c r="D20" s="179"/>
      <c r="E20" s="64">
        <f t="shared" si="1"/>
        <v>209213</v>
      </c>
      <c r="F20" s="155">
        <f t="shared" si="2"/>
        <v>209213</v>
      </c>
      <c r="G20" s="70"/>
      <c r="H20" s="70"/>
      <c r="I20" s="64">
        <v>0</v>
      </c>
      <c r="J20" s="179"/>
      <c r="K20" s="64">
        <f t="shared" si="3"/>
        <v>0</v>
      </c>
      <c r="L20" s="155">
        <f t="shared" si="4"/>
        <v>0</v>
      </c>
      <c r="M20" s="70"/>
      <c r="N20" s="70"/>
      <c r="O20" s="64">
        <v>0</v>
      </c>
      <c r="P20" s="179"/>
      <c r="Q20" s="64">
        <f t="shared" si="5"/>
        <v>0</v>
      </c>
      <c r="R20" s="155">
        <f t="shared" si="6"/>
        <v>0</v>
      </c>
      <c r="S20" s="70"/>
      <c r="T20" s="70"/>
      <c r="U20" s="64">
        <v>0</v>
      </c>
      <c r="V20" s="179"/>
      <c r="W20" s="64">
        <f t="shared" si="7"/>
        <v>0</v>
      </c>
      <c r="X20" s="155">
        <f t="shared" si="8"/>
        <v>0</v>
      </c>
      <c r="Y20" s="70"/>
      <c r="Z20" s="70"/>
      <c r="AA20" s="64">
        <v>0</v>
      </c>
      <c r="AB20" s="179"/>
      <c r="AC20" s="64">
        <f t="shared" si="9"/>
        <v>0</v>
      </c>
      <c r="AD20" s="155">
        <f t="shared" si="10"/>
        <v>0</v>
      </c>
      <c r="AE20" s="70"/>
      <c r="AF20" s="70"/>
      <c r="AG20" s="64">
        <v>0</v>
      </c>
      <c r="AH20" s="179"/>
      <c r="AI20" s="64">
        <f t="shared" si="11"/>
        <v>0</v>
      </c>
      <c r="AJ20" s="155">
        <f t="shared" si="12"/>
        <v>0</v>
      </c>
      <c r="AK20" s="70"/>
      <c r="AL20" s="70"/>
      <c r="AM20" s="64">
        <f t="shared" si="13"/>
        <v>209213</v>
      </c>
      <c r="AN20" s="179">
        <f t="shared" si="14"/>
        <v>0</v>
      </c>
      <c r="AO20" s="64">
        <f t="shared" si="15"/>
        <v>209213</v>
      </c>
      <c r="AP20" s="155">
        <f t="shared" si="16"/>
        <v>209213</v>
      </c>
      <c r="AQ20" s="70">
        <f t="shared" si="17"/>
        <v>0</v>
      </c>
      <c r="AR20" s="70">
        <f t="shared" si="18"/>
        <v>0</v>
      </c>
    </row>
    <row r="21" spans="1:46" ht="15" customHeight="1" x14ac:dyDescent="0.2">
      <c r="A21" s="122"/>
      <c r="B21" s="6" t="s">
        <v>91</v>
      </c>
      <c r="C21" s="64">
        <f>338122-8213</f>
        <v>329909</v>
      </c>
      <c r="D21" s="179">
        <f>94569+1497+7493+19834-67120-4646</f>
        <v>51627</v>
      </c>
      <c r="E21" s="64">
        <f t="shared" si="1"/>
        <v>381536</v>
      </c>
      <c r="F21" s="155">
        <f t="shared" si="2"/>
        <v>219826</v>
      </c>
      <c r="G21" s="70">
        <f>13218-3394+1595</f>
        <v>11419</v>
      </c>
      <c r="H21" s="70">
        <v>150291</v>
      </c>
      <c r="I21" s="64">
        <v>2216</v>
      </c>
      <c r="J21" s="179"/>
      <c r="K21" s="64">
        <f t="shared" si="3"/>
        <v>2216</v>
      </c>
      <c r="L21" s="155">
        <f t="shared" si="4"/>
        <v>2216</v>
      </c>
      <c r="M21" s="70"/>
      <c r="N21" s="70"/>
      <c r="O21" s="64">
        <v>1418</v>
      </c>
      <c r="P21" s="179"/>
      <c r="Q21" s="64">
        <f t="shared" si="5"/>
        <v>1418</v>
      </c>
      <c r="R21" s="155">
        <f t="shared" si="6"/>
        <v>1418</v>
      </c>
      <c r="S21" s="70"/>
      <c r="T21" s="70"/>
      <c r="U21" s="64">
        <v>6316</v>
      </c>
      <c r="V21" s="179"/>
      <c r="W21" s="64">
        <f t="shared" si="7"/>
        <v>6316</v>
      </c>
      <c r="X21" s="155">
        <f t="shared" si="8"/>
        <v>6316</v>
      </c>
      <c r="Y21" s="70"/>
      <c r="Z21" s="70"/>
      <c r="AA21" s="64">
        <v>0</v>
      </c>
      <c r="AB21" s="179"/>
      <c r="AC21" s="64">
        <f t="shared" si="9"/>
        <v>0</v>
      </c>
      <c r="AD21" s="155">
        <f t="shared" si="10"/>
        <v>0</v>
      </c>
      <c r="AE21" s="70"/>
      <c r="AF21" s="70"/>
      <c r="AG21" s="64">
        <v>2126</v>
      </c>
      <c r="AH21" s="179"/>
      <c r="AI21" s="64">
        <f t="shared" si="11"/>
        <v>2126</v>
      </c>
      <c r="AJ21" s="155">
        <f t="shared" si="12"/>
        <v>2126</v>
      </c>
      <c r="AK21" s="70"/>
      <c r="AL21" s="70"/>
      <c r="AM21" s="64">
        <f t="shared" si="13"/>
        <v>341985</v>
      </c>
      <c r="AN21" s="179">
        <f t="shared" si="14"/>
        <v>51627</v>
      </c>
      <c r="AO21" s="64">
        <f t="shared" si="15"/>
        <v>393612</v>
      </c>
      <c r="AP21" s="155">
        <f t="shared" si="16"/>
        <v>231902</v>
      </c>
      <c r="AQ21" s="70">
        <f t="shared" si="17"/>
        <v>11419</v>
      </c>
      <c r="AR21" s="70">
        <f t="shared" si="18"/>
        <v>150291</v>
      </c>
    </row>
    <row r="22" spans="1:46" ht="15" customHeight="1" x14ac:dyDescent="0.2">
      <c r="A22" s="122"/>
      <c r="B22" s="6" t="s">
        <v>92</v>
      </c>
      <c r="C22" s="64">
        <v>1650</v>
      </c>
      <c r="D22" s="179"/>
      <c r="E22" s="64">
        <f t="shared" si="1"/>
        <v>1650</v>
      </c>
      <c r="F22" s="155">
        <f t="shared" si="2"/>
        <v>1650</v>
      </c>
      <c r="G22" s="70"/>
      <c r="H22" s="70"/>
      <c r="I22" s="64">
        <v>0</v>
      </c>
      <c r="J22" s="179"/>
      <c r="K22" s="64">
        <f t="shared" si="3"/>
        <v>0</v>
      </c>
      <c r="L22" s="155">
        <f t="shared" si="4"/>
        <v>0</v>
      </c>
      <c r="M22" s="70"/>
      <c r="N22" s="70"/>
      <c r="O22" s="64">
        <v>0</v>
      </c>
      <c r="P22" s="179"/>
      <c r="Q22" s="64">
        <f t="shared" si="5"/>
        <v>0</v>
      </c>
      <c r="R22" s="155">
        <f t="shared" si="6"/>
        <v>0</v>
      </c>
      <c r="S22" s="70"/>
      <c r="T22" s="70"/>
      <c r="U22" s="64">
        <v>0</v>
      </c>
      <c r="V22" s="179"/>
      <c r="W22" s="64">
        <f t="shared" si="7"/>
        <v>0</v>
      </c>
      <c r="X22" s="155">
        <f t="shared" si="8"/>
        <v>0</v>
      </c>
      <c r="Y22" s="70"/>
      <c r="Z22" s="70"/>
      <c r="AA22" s="64">
        <v>6350</v>
      </c>
      <c r="AB22" s="179"/>
      <c r="AC22" s="64">
        <f t="shared" si="9"/>
        <v>6350</v>
      </c>
      <c r="AD22" s="155">
        <f t="shared" si="10"/>
        <v>0</v>
      </c>
      <c r="AE22" s="70">
        <v>6350</v>
      </c>
      <c r="AF22" s="70"/>
      <c r="AG22" s="64">
        <v>0</v>
      </c>
      <c r="AH22" s="179"/>
      <c r="AI22" s="64">
        <f t="shared" si="11"/>
        <v>0</v>
      </c>
      <c r="AJ22" s="155">
        <f t="shared" si="12"/>
        <v>0</v>
      </c>
      <c r="AK22" s="70"/>
      <c r="AL22" s="70"/>
      <c r="AM22" s="64">
        <f t="shared" si="13"/>
        <v>8000</v>
      </c>
      <c r="AN22" s="179">
        <f t="shared" si="14"/>
        <v>0</v>
      </c>
      <c r="AO22" s="64">
        <f t="shared" si="15"/>
        <v>8000</v>
      </c>
      <c r="AP22" s="155">
        <f t="shared" si="16"/>
        <v>1650</v>
      </c>
      <c r="AQ22" s="70">
        <f t="shared" si="17"/>
        <v>6350</v>
      </c>
      <c r="AR22" s="70">
        <f t="shared" si="18"/>
        <v>0</v>
      </c>
    </row>
    <row r="23" spans="1:46" ht="15" customHeight="1" x14ac:dyDescent="0.2">
      <c r="A23" s="122"/>
      <c r="B23" s="6" t="s">
        <v>93</v>
      </c>
      <c r="C23" s="64">
        <v>106824</v>
      </c>
      <c r="D23" s="179"/>
      <c r="E23" s="64">
        <f t="shared" si="1"/>
        <v>106824</v>
      </c>
      <c r="F23" s="155">
        <f t="shared" si="2"/>
        <v>106824</v>
      </c>
      <c r="G23" s="70"/>
      <c r="H23" s="70"/>
      <c r="I23" s="64">
        <v>11839</v>
      </c>
      <c r="J23" s="179"/>
      <c r="K23" s="64">
        <f t="shared" si="3"/>
        <v>11839</v>
      </c>
      <c r="L23" s="155">
        <f t="shared" si="4"/>
        <v>11839</v>
      </c>
      <c r="M23" s="70"/>
      <c r="N23" s="70"/>
      <c r="O23" s="64">
        <v>1860</v>
      </c>
      <c r="P23" s="179"/>
      <c r="Q23" s="64">
        <f t="shared" si="5"/>
        <v>1860</v>
      </c>
      <c r="R23" s="155">
        <f t="shared" si="6"/>
        <v>1860</v>
      </c>
      <c r="S23" s="70"/>
      <c r="T23" s="70"/>
      <c r="U23" s="64">
        <v>11109</v>
      </c>
      <c r="V23" s="179"/>
      <c r="W23" s="64">
        <f t="shared" si="7"/>
        <v>11109</v>
      </c>
      <c r="X23" s="155">
        <f t="shared" si="8"/>
        <v>11109</v>
      </c>
      <c r="Y23" s="70"/>
      <c r="Z23" s="70"/>
      <c r="AA23" s="64">
        <v>248333</v>
      </c>
      <c r="AB23" s="179"/>
      <c r="AC23" s="64">
        <f t="shared" si="9"/>
        <v>248333</v>
      </c>
      <c r="AD23" s="155">
        <f t="shared" si="10"/>
        <v>159668</v>
      </c>
      <c r="AE23" s="70">
        <v>88665</v>
      </c>
      <c r="AF23" s="70"/>
      <c r="AG23" s="64">
        <v>50467</v>
      </c>
      <c r="AH23" s="179"/>
      <c r="AI23" s="64">
        <f t="shared" si="11"/>
        <v>50467</v>
      </c>
      <c r="AJ23" s="155">
        <f t="shared" si="12"/>
        <v>50467</v>
      </c>
      <c r="AK23" s="70"/>
      <c r="AL23" s="70"/>
      <c r="AM23" s="64">
        <f t="shared" si="13"/>
        <v>430432</v>
      </c>
      <c r="AN23" s="179">
        <f t="shared" si="14"/>
        <v>0</v>
      </c>
      <c r="AO23" s="64">
        <f t="shared" si="15"/>
        <v>430432</v>
      </c>
      <c r="AP23" s="155">
        <f t="shared" si="16"/>
        <v>341767</v>
      </c>
      <c r="AQ23" s="70">
        <f t="shared" si="17"/>
        <v>88665</v>
      </c>
      <c r="AR23" s="70">
        <f t="shared" si="18"/>
        <v>0</v>
      </c>
    </row>
    <row r="24" spans="1:46" s="59" customFormat="1" ht="15" customHeight="1" x14ac:dyDescent="0.2">
      <c r="A24" s="123" t="s">
        <v>31</v>
      </c>
      <c r="B24" s="57" t="s">
        <v>39</v>
      </c>
      <c r="C24" s="58">
        <f>SUM(C19:C23)</f>
        <v>1117735</v>
      </c>
      <c r="D24" s="180">
        <f>SUM(D19:D23)</f>
        <v>123155</v>
      </c>
      <c r="E24" s="58">
        <f>C24+D24</f>
        <v>1240890</v>
      </c>
      <c r="F24" s="156">
        <f t="shared" si="2"/>
        <v>1050635</v>
      </c>
      <c r="G24" s="58">
        <f>SUM(G19:G23)</f>
        <v>11419</v>
      </c>
      <c r="H24" s="58">
        <f>SUM(H19:H23)</f>
        <v>178836</v>
      </c>
      <c r="I24" s="58">
        <f>SUM(I19:I23)</f>
        <v>14055</v>
      </c>
      <c r="J24" s="180">
        <f>SUM(J19:J23)</f>
        <v>0</v>
      </c>
      <c r="K24" s="58">
        <f t="shared" si="3"/>
        <v>14055</v>
      </c>
      <c r="L24" s="156">
        <f t="shared" si="4"/>
        <v>14055</v>
      </c>
      <c r="M24" s="58">
        <f>SUM(M19:M23)</f>
        <v>0</v>
      </c>
      <c r="N24" s="58">
        <f>SUM(N19:N23)</f>
        <v>0</v>
      </c>
      <c r="O24" s="58">
        <f>SUM(O19:O23)</f>
        <v>3278</v>
      </c>
      <c r="P24" s="180">
        <f>SUM(P19:P23)</f>
        <v>0</v>
      </c>
      <c r="Q24" s="58">
        <f t="shared" si="5"/>
        <v>3278</v>
      </c>
      <c r="R24" s="156">
        <f t="shared" si="6"/>
        <v>3278</v>
      </c>
      <c r="S24" s="58">
        <f>SUM(S19:S23)</f>
        <v>0</v>
      </c>
      <c r="T24" s="58">
        <f>SUM(T19:T23)</f>
        <v>0</v>
      </c>
      <c r="U24" s="58">
        <f>SUM(U19:U23)</f>
        <v>17425</v>
      </c>
      <c r="V24" s="180">
        <f>SUM(V19:V23)</f>
        <v>0</v>
      </c>
      <c r="W24" s="58">
        <f t="shared" si="7"/>
        <v>17425</v>
      </c>
      <c r="X24" s="156">
        <f t="shared" si="8"/>
        <v>17425</v>
      </c>
      <c r="Y24" s="58">
        <f>SUM(Y19:Y23)</f>
        <v>0</v>
      </c>
      <c r="Z24" s="58">
        <f>SUM(Z19:Z23)</f>
        <v>0</v>
      </c>
      <c r="AA24" s="58">
        <f>SUM(AA19:AA23)</f>
        <v>254683</v>
      </c>
      <c r="AB24" s="180">
        <f>SUM(AB19:AB23)</f>
        <v>0</v>
      </c>
      <c r="AC24" s="58">
        <f t="shared" si="9"/>
        <v>254683</v>
      </c>
      <c r="AD24" s="156">
        <f t="shared" si="10"/>
        <v>159668</v>
      </c>
      <c r="AE24" s="58">
        <f>SUM(AE19:AE23)</f>
        <v>95015</v>
      </c>
      <c r="AF24" s="58">
        <f>SUM(AF19:AF23)</f>
        <v>0</v>
      </c>
      <c r="AG24" s="58">
        <f>SUM(AG19:AG23)</f>
        <v>52593</v>
      </c>
      <c r="AH24" s="180">
        <f>SUM(AH19:AH23)</f>
        <v>0</v>
      </c>
      <c r="AI24" s="58">
        <f t="shared" si="11"/>
        <v>52593</v>
      </c>
      <c r="AJ24" s="156">
        <f t="shared" si="12"/>
        <v>52593</v>
      </c>
      <c r="AK24" s="58">
        <f>SUM(AK19:AK23)</f>
        <v>0</v>
      </c>
      <c r="AL24" s="58">
        <f>SUM(AL19:AL23)</f>
        <v>0</v>
      </c>
      <c r="AM24" s="58">
        <f>AG24+AA24+U24+O24+I24+C24</f>
        <v>1459769</v>
      </c>
      <c r="AN24" s="180">
        <f>AH24+AB24+V24+P24+J24+D24</f>
        <v>123155</v>
      </c>
      <c r="AO24" s="58">
        <f t="shared" si="15"/>
        <v>1582924</v>
      </c>
      <c r="AP24" s="156">
        <f t="shared" si="16"/>
        <v>1297654</v>
      </c>
      <c r="AQ24" s="58">
        <f t="shared" si="17"/>
        <v>106434</v>
      </c>
      <c r="AR24" s="58">
        <f t="shared" si="18"/>
        <v>178836</v>
      </c>
    </row>
    <row r="25" spans="1:46" ht="15" customHeight="1" x14ac:dyDescent="0.2">
      <c r="A25" s="122"/>
      <c r="B25" s="6" t="s">
        <v>94</v>
      </c>
      <c r="C25" s="64">
        <v>28052</v>
      </c>
      <c r="D25" s="179"/>
      <c r="E25" s="64">
        <f t="shared" si="1"/>
        <v>28052</v>
      </c>
      <c r="F25" s="155">
        <f t="shared" si="2"/>
        <v>28052</v>
      </c>
      <c r="G25" s="70"/>
      <c r="H25" s="70"/>
      <c r="I25" s="64">
        <v>0</v>
      </c>
      <c r="J25" s="179"/>
      <c r="K25" s="64">
        <f t="shared" si="3"/>
        <v>0</v>
      </c>
      <c r="L25" s="155">
        <f t="shared" si="4"/>
        <v>0</v>
      </c>
      <c r="M25" s="70"/>
      <c r="N25" s="70"/>
      <c r="O25" s="64">
        <v>0</v>
      </c>
      <c r="P25" s="179"/>
      <c r="Q25" s="64">
        <f t="shared" si="5"/>
        <v>0</v>
      </c>
      <c r="R25" s="155">
        <f t="shared" si="6"/>
        <v>0</v>
      </c>
      <c r="S25" s="70"/>
      <c r="T25" s="70"/>
      <c r="U25" s="64">
        <v>0</v>
      </c>
      <c r="V25" s="179"/>
      <c r="W25" s="64">
        <f t="shared" si="7"/>
        <v>0</v>
      </c>
      <c r="X25" s="155">
        <f t="shared" si="8"/>
        <v>0</v>
      </c>
      <c r="Y25" s="70"/>
      <c r="Z25" s="70"/>
      <c r="AA25" s="64">
        <v>0</v>
      </c>
      <c r="AB25" s="179"/>
      <c r="AC25" s="64">
        <f t="shared" si="9"/>
        <v>0</v>
      </c>
      <c r="AD25" s="155">
        <f t="shared" si="10"/>
        <v>0</v>
      </c>
      <c r="AE25" s="70"/>
      <c r="AF25" s="70"/>
      <c r="AG25" s="64">
        <v>0</v>
      </c>
      <c r="AH25" s="179"/>
      <c r="AI25" s="64">
        <f t="shared" si="11"/>
        <v>0</v>
      </c>
      <c r="AJ25" s="155">
        <f t="shared" si="12"/>
        <v>0</v>
      </c>
      <c r="AK25" s="70"/>
      <c r="AL25" s="70"/>
      <c r="AM25" s="64">
        <f t="shared" si="13"/>
        <v>28052</v>
      </c>
      <c r="AN25" s="179">
        <f t="shared" si="14"/>
        <v>0</v>
      </c>
      <c r="AO25" s="64">
        <f t="shared" si="15"/>
        <v>28052</v>
      </c>
      <c r="AP25" s="155">
        <f t="shared" si="16"/>
        <v>28052</v>
      </c>
      <c r="AQ25" s="70">
        <f t="shared" si="17"/>
        <v>0</v>
      </c>
      <c r="AR25" s="70">
        <f t="shared" si="18"/>
        <v>0</v>
      </c>
    </row>
    <row r="26" spans="1:46" ht="15" customHeight="1" x14ac:dyDescent="0.2">
      <c r="A26" s="122"/>
      <c r="B26" s="6" t="s">
        <v>95</v>
      </c>
      <c r="C26" s="64">
        <v>34524</v>
      </c>
      <c r="D26" s="179">
        <f>231233+238</f>
        <v>231471</v>
      </c>
      <c r="E26" s="64">
        <f t="shared" si="1"/>
        <v>265995</v>
      </c>
      <c r="F26" s="155">
        <f t="shared" si="2"/>
        <v>265995</v>
      </c>
      <c r="G26" s="70"/>
      <c r="H26" s="70"/>
      <c r="I26" s="64">
        <v>0</v>
      </c>
      <c r="J26" s="179"/>
      <c r="K26" s="64">
        <f t="shared" si="3"/>
        <v>0</v>
      </c>
      <c r="L26" s="155">
        <f t="shared" si="4"/>
        <v>0</v>
      </c>
      <c r="M26" s="70"/>
      <c r="N26" s="70"/>
      <c r="O26" s="64">
        <v>0</v>
      </c>
      <c r="P26" s="179"/>
      <c r="Q26" s="64">
        <f t="shared" si="5"/>
        <v>0</v>
      </c>
      <c r="R26" s="155">
        <f t="shared" si="6"/>
        <v>0</v>
      </c>
      <c r="S26" s="70"/>
      <c r="T26" s="70"/>
      <c r="U26" s="64">
        <v>0</v>
      </c>
      <c r="V26" s="179"/>
      <c r="W26" s="64">
        <f t="shared" si="7"/>
        <v>0</v>
      </c>
      <c r="X26" s="155">
        <f t="shared" si="8"/>
        <v>0</v>
      </c>
      <c r="Y26" s="70"/>
      <c r="Z26" s="70"/>
      <c r="AA26" s="64">
        <v>0</v>
      </c>
      <c r="AB26" s="179"/>
      <c r="AC26" s="64">
        <f t="shared" si="9"/>
        <v>0</v>
      </c>
      <c r="AD26" s="155">
        <f t="shared" si="10"/>
        <v>0</v>
      </c>
      <c r="AE26" s="70"/>
      <c r="AF26" s="70"/>
      <c r="AG26" s="64">
        <v>0</v>
      </c>
      <c r="AH26" s="179"/>
      <c r="AI26" s="64">
        <f t="shared" si="11"/>
        <v>0</v>
      </c>
      <c r="AJ26" s="155">
        <f t="shared" si="12"/>
        <v>0</v>
      </c>
      <c r="AK26" s="70"/>
      <c r="AL26" s="70"/>
      <c r="AM26" s="64">
        <f t="shared" si="13"/>
        <v>34524</v>
      </c>
      <c r="AN26" s="179">
        <f t="shared" si="14"/>
        <v>231471</v>
      </c>
      <c r="AO26" s="64">
        <f t="shared" si="15"/>
        <v>265995</v>
      </c>
      <c r="AP26" s="155">
        <f t="shared" si="16"/>
        <v>265995</v>
      </c>
      <c r="AQ26" s="70">
        <f t="shared" si="17"/>
        <v>0</v>
      </c>
      <c r="AR26" s="70">
        <f t="shared" si="18"/>
        <v>0</v>
      </c>
    </row>
    <row r="27" spans="1:46" ht="15" customHeight="1" x14ac:dyDescent="0.2">
      <c r="A27" s="122"/>
      <c r="B27" s="6" t="s">
        <v>96</v>
      </c>
      <c r="C27" s="64">
        <f>1863+2500</f>
        <v>4363</v>
      </c>
      <c r="D27" s="179"/>
      <c r="E27" s="64">
        <f t="shared" si="1"/>
        <v>4363</v>
      </c>
      <c r="F27" s="155">
        <f t="shared" si="2"/>
        <v>4363</v>
      </c>
      <c r="G27" s="70"/>
      <c r="H27" s="70"/>
      <c r="I27" s="64">
        <v>19</v>
      </c>
      <c r="J27" s="179"/>
      <c r="K27" s="64">
        <f t="shared" si="3"/>
        <v>19</v>
      </c>
      <c r="L27" s="155">
        <f t="shared" si="4"/>
        <v>19</v>
      </c>
      <c r="M27" s="70"/>
      <c r="N27" s="70"/>
      <c r="O27" s="64">
        <v>0</v>
      </c>
      <c r="P27" s="179"/>
      <c r="Q27" s="64">
        <f t="shared" si="5"/>
        <v>0</v>
      </c>
      <c r="R27" s="155">
        <f t="shared" si="6"/>
        <v>0</v>
      </c>
      <c r="S27" s="70"/>
      <c r="T27" s="70"/>
      <c r="U27" s="64">
        <v>0</v>
      </c>
      <c r="V27" s="179"/>
      <c r="W27" s="64">
        <f t="shared" si="7"/>
        <v>0</v>
      </c>
      <c r="X27" s="155">
        <f t="shared" si="8"/>
        <v>0</v>
      </c>
      <c r="Y27" s="70"/>
      <c r="Z27" s="70"/>
      <c r="AA27" s="64">
        <v>0</v>
      </c>
      <c r="AB27" s="179"/>
      <c r="AC27" s="64">
        <f t="shared" si="9"/>
        <v>0</v>
      </c>
      <c r="AD27" s="155">
        <f t="shared" si="10"/>
        <v>0</v>
      </c>
      <c r="AE27" s="70"/>
      <c r="AF27" s="70"/>
      <c r="AG27" s="64">
        <v>0</v>
      </c>
      <c r="AH27" s="179"/>
      <c r="AI27" s="64">
        <f t="shared" si="11"/>
        <v>0</v>
      </c>
      <c r="AJ27" s="155">
        <f t="shared" si="12"/>
        <v>0</v>
      </c>
      <c r="AK27" s="70"/>
      <c r="AL27" s="70"/>
      <c r="AM27" s="64">
        <f t="shared" si="13"/>
        <v>4382</v>
      </c>
      <c r="AN27" s="179">
        <f t="shared" si="14"/>
        <v>0</v>
      </c>
      <c r="AO27" s="64">
        <f t="shared" si="15"/>
        <v>4382</v>
      </c>
      <c r="AP27" s="155">
        <f t="shared" si="16"/>
        <v>4382</v>
      </c>
      <c r="AQ27" s="70">
        <f t="shared" si="17"/>
        <v>0</v>
      </c>
      <c r="AR27" s="70">
        <f t="shared" si="18"/>
        <v>0</v>
      </c>
    </row>
    <row r="28" spans="1:46" s="59" customFormat="1" ht="15" customHeight="1" x14ac:dyDescent="0.2">
      <c r="A28" s="123" t="s">
        <v>32</v>
      </c>
      <c r="B28" s="57" t="s">
        <v>40</v>
      </c>
      <c r="C28" s="58">
        <f>SUM(C25:C27)</f>
        <v>66939</v>
      </c>
      <c r="D28" s="180">
        <f>SUM(D25:D27)</f>
        <v>231471</v>
      </c>
      <c r="E28" s="58">
        <f t="shared" si="1"/>
        <v>298410</v>
      </c>
      <c r="F28" s="156">
        <f t="shared" si="2"/>
        <v>298410</v>
      </c>
      <c r="G28" s="58">
        <f>SUM(G25:G27)</f>
        <v>0</v>
      </c>
      <c r="H28" s="58">
        <f>SUM(H25:H27)</f>
        <v>0</v>
      </c>
      <c r="I28" s="58">
        <f>SUM(I25:I27)</f>
        <v>19</v>
      </c>
      <c r="J28" s="180">
        <f>SUM(J25:J27)</f>
        <v>0</v>
      </c>
      <c r="K28" s="58">
        <f t="shared" si="3"/>
        <v>19</v>
      </c>
      <c r="L28" s="156">
        <f t="shared" si="4"/>
        <v>19</v>
      </c>
      <c r="M28" s="58">
        <f>SUM(M25:M27)</f>
        <v>0</v>
      </c>
      <c r="N28" s="58">
        <f>SUM(N25:N27)</f>
        <v>0</v>
      </c>
      <c r="O28" s="58">
        <f>SUM(O25:O27)</f>
        <v>0</v>
      </c>
      <c r="P28" s="180">
        <f>SUM(P25:P27)</f>
        <v>0</v>
      </c>
      <c r="Q28" s="58">
        <f t="shared" si="5"/>
        <v>0</v>
      </c>
      <c r="R28" s="156">
        <f t="shared" si="6"/>
        <v>0</v>
      </c>
      <c r="S28" s="58">
        <f>SUM(S25:S27)</f>
        <v>0</v>
      </c>
      <c r="T28" s="58">
        <f>SUM(T25:T27)</f>
        <v>0</v>
      </c>
      <c r="U28" s="58">
        <f>SUM(U25:U27)</f>
        <v>0</v>
      </c>
      <c r="V28" s="180">
        <f>SUM(V25:V27)</f>
        <v>0</v>
      </c>
      <c r="W28" s="58">
        <f t="shared" si="7"/>
        <v>0</v>
      </c>
      <c r="X28" s="156">
        <f t="shared" si="8"/>
        <v>0</v>
      </c>
      <c r="Y28" s="58">
        <f>SUM(Y25:Y27)</f>
        <v>0</v>
      </c>
      <c r="Z28" s="58">
        <f>SUM(Z25:Z27)</f>
        <v>0</v>
      </c>
      <c r="AA28" s="58">
        <f>SUM(AA25:AA27)</f>
        <v>0</v>
      </c>
      <c r="AB28" s="180">
        <f>SUM(AB25:AB27)</f>
        <v>0</v>
      </c>
      <c r="AC28" s="58">
        <f t="shared" si="9"/>
        <v>0</v>
      </c>
      <c r="AD28" s="156">
        <f t="shared" si="10"/>
        <v>0</v>
      </c>
      <c r="AE28" s="58">
        <f>SUM(AE25:AE27)</f>
        <v>0</v>
      </c>
      <c r="AF28" s="58">
        <f>SUM(AF25:AF27)</f>
        <v>0</v>
      </c>
      <c r="AG28" s="58">
        <f>SUM(AG25:AG27)</f>
        <v>0</v>
      </c>
      <c r="AH28" s="180">
        <f>SUM(AH25:AH27)</f>
        <v>0</v>
      </c>
      <c r="AI28" s="58">
        <f t="shared" si="11"/>
        <v>0</v>
      </c>
      <c r="AJ28" s="156">
        <f t="shared" si="12"/>
        <v>0</v>
      </c>
      <c r="AK28" s="58">
        <f>SUM(AK25:AK27)</f>
        <v>0</v>
      </c>
      <c r="AL28" s="58">
        <f>SUM(AL25:AL27)</f>
        <v>0</v>
      </c>
      <c r="AM28" s="58">
        <f t="shared" si="13"/>
        <v>66958</v>
      </c>
      <c r="AN28" s="180">
        <f t="shared" si="14"/>
        <v>231471</v>
      </c>
      <c r="AO28" s="58">
        <f t="shared" si="15"/>
        <v>298429</v>
      </c>
      <c r="AP28" s="156">
        <f t="shared" si="16"/>
        <v>298429</v>
      </c>
      <c r="AQ28" s="58">
        <f t="shared" si="17"/>
        <v>0</v>
      </c>
      <c r="AR28" s="58">
        <f t="shared" si="18"/>
        <v>0</v>
      </c>
    </row>
    <row r="29" spans="1:46" s="62" customFormat="1" ht="15" customHeight="1" x14ac:dyDescent="0.2">
      <c r="A29" s="124"/>
      <c r="B29" s="60" t="s">
        <v>97</v>
      </c>
      <c r="C29" s="61">
        <f>C24+C28</f>
        <v>1184674</v>
      </c>
      <c r="D29" s="181">
        <f>D24+D28</f>
        <v>354626</v>
      </c>
      <c r="E29" s="61">
        <f t="shared" si="1"/>
        <v>1539300</v>
      </c>
      <c r="F29" s="157">
        <f t="shared" si="2"/>
        <v>1349045</v>
      </c>
      <c r="G29" s="61">
        <f>G24+G28</f>
        <v>11419</v>
      </c>
      <c r="H29" s="61">
        <f>H24+H28</f>
        <v>178836</v>
      </c>
      <c r="I29" s="61">
        <f>I24+I28</f>
        <v>14074</v>
      </c>
      <c r="J29" s="181">
        <f>J24+J28</f>
        <v>0</v>
      </c>
      <c r="K29" s="61">
        <f t="shared" si="3"/>
        <v>14074</v>
      </c>
      <c r="L29" s="157">
        <f t="shared" si="4"/>
        <v>14074</v>
      </c>
      <c r="M29" s="61">
        <f>M24+M28</f>
        <v>0</v>
      </c>
      <c r="N29" s="61">
        <f>N24+N28</f>
        <v>0</v>
      </c>
      <c r="O29" s="61">
        <f>O24+O28</f>
        <v>3278</v>
      </c>
      <c r="P29" s="181">
        <f>P24+P28</f>
        <v>0</v>
      </c>
      <c r="Q29" s="61">
        <f t="shared" si="5"/>
        <v>3278</v>
      </c>
      <c r="R29" s="157">
        <f t="shared" si="6"/>
        <v>3278</v>
      </c>
      <c r="S29" s="61">
        <f>S24+S28</f>
        <v>0</v>
      </c>
      <c r="T29" s="61">
        <f>T24+T28</f>
        <v>0</v>
      </c>
      <c r="U29" s="61">
        <f>U24+U28</f>
        <v>17425</v>
      </c>
      <c r="V29" s="181">
        <f>V24+V28</f>
        <v>0</v>
      </c>
      <c r="W29" s="61">
        <f t="shared" si="7"/>
        <v>17425</v>
      </c>
      <c r="X29" s="157">
        <f t="shared" si="8"/>
        <v>17425</v>
      </c>
      <c r="Y29" s="61">
        <f>Y24+Y28</f>
        <v>0</v>
      </c>
      <c r="Z29" s="61">
        <f>Z24+Z28</f>
        <v>0</v>
      </c>
      <c r="AA29" s="61">
        <f>AA24+AA28</f>
        <v>254683</v>
      </c>
      <c r="AB29" s="181">
        <f>AB24+AB28</f>
        <v>0</v>
      </c>
      <c r="AC29" s="61">
        <f t="shared" si="9"/>
        <v>254683</v>
      </c>
      <c r="AD29" s="157">
        <f t="shared" si="10"/>
        <v>159668</v>
      </c>
      <c r="AE29" s="61">
        <f>AE24+AE28</f>
        <v>95015</v>
      </c>
      <c r="AF29" s="61">
        <f>AF24+AF28</f>
        <v>0</v>
      </c>
      <c r="AG29" s="61">
        <f>AG24+AG28</f>
        <v>52593</v>
      </c>
      <c r="AH29" s="181">
        <f>AH24+AH28</f>
        <v>0</v>
      </c>
      <c r="AI29" s="61">
        <f t="shared" si="11"/>
        <v>52593</v>
      </c>
      <c r="AJ29" s="157">
        <f t="shared" si="12"/>
        <v>52593</v>
      </c>
      <c r="AK29" s="61">
        <f>AK24+AK28</f>
        <v>0</v>
      </c>
      <c r="AL29" s="61">
        <f>AL24+AL28</f>
        <v>0</v>
      </c>
      <c r="AM29" s="61">
        <f t="shared" si="13"/>
        <v>1526727</v>
      </c>
      <c r="AN29" s="181">
        <f t="shared" si="14"/>
        <v>354626</v>
      </c>
      <c r="AO29" s="61">
        <f t="shared" si="15"/>
        <v>1881353</v>
      </c>
      <c r="AP29" s="157">
        <f t="shared" si="16"/>
        <v>1596083</v>
      </c>
      <c r="AQ29" s="61">
        <f t="shared" si="17"/>
        <v>106434</v>
      </c>
      <c r="AR29" s="61">
        <f t="shared" si="18"/>
        <v>178836</v>
      </c>
    </row>
    <row r="30" spans="1:46" ht="15" customHeight="1" x14ac:dyDescent="0.2">
      <c r="A30" s="122"/>
      <c r="B30" s="54" t="s">
        <v>41</v>
      </c>
      <c r="C30" s="55"/>
      <c r="D30" s="178"/>
      <c r="E30" s="55">
        <f t="shared" si="1"/>
        <v>0</v>
      </c>
      <c r="F30" s="154">
        <f t="shared" si="2"/>
        <v>0</v>
      </c>
      <c r="G30" s="70"/>
      <c r="H30" s="70"/>
      <c r="I30" s="55"/>
      <c r="J30" s="178"/>
      <c r="K30" s="55">
        <f t="shared" si="3"/>
        <v>0</v>
      </c>
      <c r="L30" s="154">
        <f t="shared" si="4"/>
        <v>0</v>
      </c>
      <c r="M30" s="70"/>
      <c r="N30" s="70"/>
      <c r="O30" s="56"/>
      <c r="P30" s="179"/>
      <c r="Q30" s="55">
        <f t="shared" si="5"/>
        <v>0</v>
      </c>
      <c r="R30" s="154">
        <f t="shared" si="6"/>
        <v>0</v>
      </c>
      <c r="S30" s="70"/>
      <c r="T30" s="70"/>
      <c r="U30" s="56"/>
      <c r="V30" s="179"/>
      <c r="W30" s="55">
        <f t="shared" si="7"/>
        <v>0</v>
      </c>
      <c r="X30" s="154">
        <f t="shared" si="8"/>
        <v>0</v>
      </c>
      <c r="Y30" s="70"/>
      <c r="Z30" s="70"/>
      <c r="AA30" s="56"/>
      <c r="AB30" s="179"/>
      <c r="AC30" s="55">
        <f t="shared" si="9"/>
        <v>0</v>
      </c>
      <c r="AD30" s="154">
        <f t="shared" si="10"/>
        <v>0</v>
      </c>
      <c r="AE30" s="70"/>
      <c r="AF30" s="70"/>
      <c r="AG30" s="56"/>
      <c r="AH30" s="179"/>
      <c r="AI30" s="55">
        <f t="shared" si="11"/>
        <v>0</v>
      </c>
      <c r="AJ30" s="154">
        <f t="shared" si="12"/>
        <v>0</v>
      </c>
      <c r="AK30" s="70"/>
      <c r="AL30" s="70"/>
      <c r="AM30" s="56">
        <f t="shared" si="13"/>
        <v>0</v>
      </c>
      <c r="AN30" s="179">
        <f t="shared" si="14"/>
        <v>0</v>
      </c>
      <c r="AO30" s="55">
        <f t="shared" si="15"/>
        <v>0</v>
      </c>
      <c r="AP30" s="155">
        <f t="shared" si="16"/>
        <v>0</v>
      </c>
      <c r="AQ30" s="70">
        <f t="shared" si="17"/>
        <v>0</v>
      </c>
      <c r="AR30" s="70">
        <f t="shared" si="18"/>
        <v>0</v>
      </c>
    </row>
    <row r="31" spans="1:46" ht="15" customHeight="1" x14ac:dyDescent="0.2">
      <c r="A31" s="122"/>
      <c r="B31" s="6" t="s">
        <v>98</v>
      </c>
      <c r="C31" s="64">
        <v>1332</v>
      </c>
      <c r="D31" s="179">
        <v>229914</v>
      </c>
      <c r="E31" s="64">
        <f t="shared" si="1"/>
        <v>231246</v>
      </c>
      <c r="F31" s="155">
        <f t="shared" si="2"/>
        <v>231246</v>
      </c>
      <c r="G31" s="70"/>
      <c r="H31" s="70"/>
      <c r="I31" s="64">
        <v>0</v>
      </c>
      <c r="J31" s="179"/>
      <c r="K31" s="64">
        <f t="shared" si="3"/>
        <v>0</v>
      </c>
      <c r="L31" s="155">
        <f t="shared" si="4"/>
        <v>0</v>
      </c>
      <c r="M31" s="70"/>
      <c r="N31" s="70"/>
      <c r="O31" s="64">
        <v>0</v>
      </c>
      <c r="P31" s="179"/>
      <c r="Q31" s="64">
        <f t="shared" si="5"/>
        <v>0</v>
      </c>
      <c r="R31" s="155">
        <f t="shared" si="6"/>
        <v>0</v>
      </c>
      <c r="S31" s="70"/>
      <c r="T31" s="70"/>
      <c r="U31" s="64">
        <v>0</v>
      </c>
      <c r="V31" s="179"/>
      <c r="W31" s="64">
        <f t="shared" si="7"/>
        <v>0</v>
      </c>
      <c r="X31" s="155">
        <f t="shared" si="8"/>
        <v>0</v>
      </c>
      <c r="Y31" s="70"/>
      <c r="Z31" s="70"/>
      <c r="AA31" s="64">
        <v>0</v>
      </c>
      <c r="AB31" s="179"/>
      <c r="AC31" s="64">
        <f t="shared" si="9"/>
        <v>0</v>
      </c>
      <c r="AD31" s="155">
        <f t="shared" si="10"/>
        <v>0</v>
      </c>
      <c r="AE31" s="70"/>
      <c r="AF31" s="70"/>
      <c r="AG31" s="64">
        <v>0</v>
      </c>
      <c r="AH31" s="179"/>
      <c r="AI31" s="64">
        <f t="shared" si="11"/>
        <v>0</v>
      </c>
      <c r="AJ31" s="155">
        <f t="shared" si="12"/>
        <v>0</v>
      </c>
      <c r="AK31" s="70"/>
      <c r="AL31" s="70"/>
      <c r="AM31" s="64">
        <f t="shared" si="13"/>
        <v>1332</v>
      </c>
      <c r="AN31" s="179">
        <f t="shared" si="14"/>
        <v>229914</v>
      </c>
      <c r="AO31" s="64">
        <f t="shared" si="15"/>
        <v>231246</v>
      </c>
      <c r="AP31" s="155">
        <f t="shared" si="16"/>
        <v>231246</v>
      </c>
      <c r="AQ31" s="70">
        <f t="shared" si="17"/>
        <v>0</v>
      </c>
      <c r="AR31" s="70">
        <f t="shared" si="18"/>
        <v>0</v>
      </c>
      <c r="AS31" s="3"/>
      <c r="AT31" s="3"/>
    </row>
    <row r="32" spans="1:46" ht="15" customHeight="1" x14ac:dyDescent="0.2">
      <c r="A32" s="122"/>
      <c r="B32" s="6" t="s">
        <v>99</v>
      </c>
      <c r="C32" s="64">
        <v>0</v>
      </c>
      <c r="D32" s="179">
        <v>160000</v>
      </c>
      <c r="E32" s="64">
        <f t="shared" si="1"/>
        <v>160000</v>
      </c>
      <c r="F32" s="155">
        <f t="shared" si="2"/>
        <v>160000</v>
      </c>
      <c r="G32" s="70"/>
      <c r="H32" s="70"/>
      <c r="I32" s="64">
        <v>0</v>
      </c>
      <c r="J32" s="179"/>
      <c r="K32" s="64">
        <f t="shared" si="3"/>
        <v>0</v>
      </c>
      <c r="L32" s="155">
        <f t="shared" si="4"/>
        <v>0</v>
      </c>
      <c r="M32" s="70"/>
      <c r="N32" s="70"/>
      <c r="O32" s="64">
        <v>0</v>
      </c>
      <c r="P32" s="179"/>
      <c r="Q32" s="64">
        <f t="shared" si="5"/>
        <v>0</v>
      </c>
      <c r="R32" s="155">
        <f t="shared" si="6"/>
        <v>0</v>
      </c>
      <c r="S32" s="70"/>
      <c r="T32" s="70"/>
      <c r="U32" s="64">
        <v>0</v>
      </c>
      <c r="V32" s="179"/>
      <c r="W32" s="64">
        <f t="shared" si="7"/>
        <v>0</v>
      </c>
      <c r="X32" s="155">
        <f t="shared" si="8"/>
        <v>0</v>
      </c>
      <c r="Y32" s="70"/>
      <c r="Z32" s="70"/>
      <c r="AA32" s="64">
        <v>0</v>
      </c>
      <c r="AB32" s="179"/>
      <c r="AC32" s="64">
        <f t="shared" si="9"/>
        <v>0</v>
      </c>
      <c r="AD32" s="155">
        <f t="shared" si="10"/>
        <v>0</v>
      </c>
      <c r="AE32" s="70"/>
      <c r="AF32" s="70"/>
      <c r="AG32" s="64">
        <v>0</v>
      </c>
      <c r="AH32" s="179"/>
      <c r="AI32" s="64">
        <f t="shared" si="11"/>
        <v>0</v>
      </c>
      <c r="AJ32" s="155">
        <f t="shared" si="12"/>
        <v>0</v>
      </c>
      <c r="AK32" s="70"/>
      <c r="AL32" s="70"/>
      <c r="AM32" s="64">
        <f t="shared" si="13"/>
        <v>0</v>
      </c>
      <c r="AN32" s="179">
        <f t="shared" si="14"/>
        <v>160000</v>
      </c>
      <c r="AO32" s="64">
        <f t="shared" si="15"/>
        <v>160000</v>
      </c>
      <c r="AP32" s="155">
        <f t="shared" si="16"/>
        <v>160000</v>
      </c>
      <c r="AQ32" s="70">
        <f t="shared" si="17"/>
        <v>0</v>
      </c>
      <c r="AR32" s="70">
        <f t="shared" si="18"/>
        <v>0</v>
      </c>
      <c r="AS32" s="3"/>
      <c r="AT32" s="3"/>
    </row>
    <row r="33" spans="1:46" ht="15" customHeight="1" x14ac:dyDescent="0.2">
      <c r="A33" s="122"/>
      <c r="B33" s="6" t="s">
        <v>100</v>
      </c>
      <c r="C33" s="64">
        <f>789490+196</f>
        <v>789686</v>
      </c>
      <c r="D33" s="179"/>
      <c r="E33" s="64">
        <f t="shared" si="1"/>
        <v>789686</v>
      </c>
      <c r="F33" s="155">
        <f t="shared" si="2"/>
        <v>610850</v>
      </c>
      <c r="G33" s="70">
        <v>0</v>
      </c>
      <c r="H33" s="70">
        <v>178836</v>
      </c>
      <c r="I33" s="64">
        <v>0</v>
      </c>
      <c r="J33" s="179"/>
      <c r="K33" s="64">
        <f t="shared" si="3"/>
        <v>0</v>
      </c>
      <c r="L33" s="155">
        <f t="shared" si="4"/>
        <v>0</v>
      </c>
      <c r="M33" s="70"/>
      <c r="N33" s="70"/>
      <c r="O33" s="64">
        <v>0</v>
      </c>
      <c r="P33" s="179"/>
      <c r="Q33" s="64">
        <f t="shared" si="5"/>
        <v>0</v>
      </c>
      <c r="R33" s="155">
        <f t="shared" si="6"/>
        <v>0</v>
      </c>
      <c r="S33" s="70"/>
      <c r="T33" s="70"/>
      <c r="U33" s="64">
        <v>0</v>
      </c>
      <c r="V33" s="179"/>
      <c r="W33" s="64">
        <f t="shared" si="7"/>
        <v>0</v>
      </c>
      <c r="X33" s="155">
        <f t="shared" si="8"/>
        <v>0</v>
      </c>
      <c r="Y33" s="70"/>
      <c r="Z33" s="70"/>
      <c r="AA33" s="64">
        <v>0</v>
      </c>
      <c r="AB33" s="179"/>
      <c r="AC33" s="64">
        <f t="shared" si="9"/>
        <v>0</v>
      </c>
      <c r="AD33" s="155">
        <f t="shared" si="10"/>
        <v>0</v>
      </c>
      <c r="AE33" s="70"/>
      <c r="AF33" s="70"/>
      <c r="AG33" s="64">
        <v>0</v>
      </c>
      <c r="AH33" s="179"/>
      <c r="AI33" s="64">
        <f t="shared" si="11"/>
        <v>0</v>
      </c>
      <c r="AJ33" s="155">
        <f t="shared" si="12"/>
        <v>0</v>
      </c>
      <c r="AK33" s="70"/>
      <c r="AL33" s="70"/>
      <c r="AM33" s="64">
        <f t="shared" si="13"/>
        <v>789686</v>
      </c>
      <c r="AN33" s="179">
        <f t="shared" si="14"/>
        <v>0</v>
      </c>
      <c r="AO33" s="64">
        <f t="shared" si="15"/>
        <v>789686</v>
      </c>
      <c r="AP33" s="155">
        <f t="shared" si="16"/>
        <v>610850</v>
      </c>
      <c r="AQ33" s="70">
        <f t="shared" si="17"/>
        <v>0</v>
      </c>
      <c r="AR33" s="70">
        <f t="shared" si="18"/>
        <v>178836</v>
      </c>
      <c r="AS33" s="3"/>
      <c r="AT33" s="3"/>
    </row>
    <row r="34" spans="1:46" ht="15" customHeight="1" x14ac:dyDescent="0.2">
      <c r="A34" s="122"/>
      <c r="B34" s="6" t="s">
        <v>101</v>
      </c>
      <c r="C34" s="64">
        <v>0</v>
      </c>
      <c r="D34" s="179"/>
      <c r="E34" s="64">
        <f t="shared" si="1"/>
        <v>0</v>
      </c>
      <c r="F34" s="155">
        <f t="shared" si="2"/>
        <v>0</v>
      </c>
      <c r="G34" s="70"/>
      <c r="H34" s="70"/>
      <c r="I34" s="64">
        <v>0</v>
      </c>
      <c r="J34" s="179"/>
      <c r="K34" s="64">
        <f t="shared" si="3"/>
        <v>0</v>
      </c>
      <c r="L34" s="155">
        <f t="shared" si="4"/>
        <v>0</v>
      </c>
      <c r="M34" s="70"/>
      <c r="N34" s="70"/>
      <c r="O34" s="64">
        <v>0</v>
      </c>
      <c r="P34" s="179"/>
      <c r="Q34" s="64">
        <f t="shared" si="5"/>
        <v>0</v>
      </c>
      <c r="R34" s="155">
        <f t="shared" si="6"/>
        <v>0</v>
      </c>
      <c r="S34" s="70"/>
      <c r="T34" s="70"/>
      <c r="U34" s="64">
        <v>0</v>
      </c>
      <c r="V34" s="179"/>
      <c r="W34" s="64">
        <f t="shared" si="7"/>
        <v>0</v>
      </c>
      <c r="X34" s="155">
        <f t="shared" si="8"/>
        <v>0</v>
      </c>
      <c r="Y34" s="70"/>
      <c r="Z34" s="70"/>
      <c r="AA34" s="64">
        <v>0</v>
      </c>
      <c r="AB34" s="179"/>
      <c r="AC34" s="64">
        <f t="shared" si="9"/>
        <v>0</v>
      </c>
      <c r="AD34" s="155">
        <f t="shared" si="10"/>
        <v>0</v>
      </c>
      <c r="AE34" s="70"/>
      <c r="AF34" s="70"/>
      <c r="AG34" s="64">
        <v>0</v>
      </c>
      <c r="AH34" s="179"/>
      <c r="AI34" s="64">
        <f t="shared" si="11"/>
        <v>0</v>
      </c>
      <c r="AJ34" s="155">
        <f t="shared" si="12"/>
        <v>0</v>
      </c>
      <c r="AK34" s="70"/>
      <c r="AL34" s="70"/>
      <c r="AM34" s="64">
        <f t="shared" si="13"/>
        <v>0</v>
      </c>
      <c r="AN34" s="179">
        <f t="shared" si="14"/>
        <v>0</v>
      </c>
      <c r="AO34" s="64">
        <f t="shared" si="15"/>
        <v>0</v>
      </c>
      <c r="AP34" s="155">
        <f t="shared" si="16"/>
        <v>0</v>
      </c>
      <c r="AQ34" s="70">
        <f t="shared" si="17"/>
        <v>0</v>
      </c>
      <c r="AR34" s="70">
        <f t="shared" si="18"/>
        <v>0</v>
      </c>
      <c r="AS34" s="3"/>
      <c r="AT34" s="3"/>
    </row>
    <row r="35" spans="1:46" s="62" customFormat="1" ht="15" customHeight="1" x14ac:dyDescent="0.2">
      <c r="A35" s="124" t="s">
        <v>5</v>
      </c>
      <c r="B35" s="60" t="s">
        <v>42</v>
      </c>
      <c r="C35" s="61">
        <f>SUM(C31:C34)</f>
        <v>791018</v>
      </c>
      <c r="D35" s="181">
        <f>SUM(D31:D34)</f>
        <v>389914</v>
      </c>
      <c r="E35" s="61">
        <f t="shared" si="1"/>
        <v>1180932</v>
      </c>
      <c r="F35" s="157">
        <f t="shared" si="2"/>
        <v>1002096</v>
      </c>
      <c r="G35" s="61">
        <f>SUM(G31:G34)</f>
        <v>0</v>
      </c>
      <c r="H35" s="61">
        <f>SUM(H31:H34)</f>
        <v>178836</v>
      </c>
      <c r="I35" s="61">
        <f>SUM(I31:I34)</f>
        <v>0</v>
      </c>
      <c r="J35" s="181">
        <f>SUM(J31:J34)</f>
        <v>0</v>
      </c>
      <c r="K35" s="61">
        <f t="shared" si="3"/>
        <v>0</v>
      </c>
      <c r="L35" s="157">
        <f t="shared" si="4"/>
        <v>0</v>
      </c>
      <c r="M35" s="61">
        <f>SUM(M31:M34)</f>
        <v>0</v>
      </c>
      <c r="N35" s="61">
        <f>SUM(N31:N34)</f>
        <v>0</v>
      </c>
      <c r="O35" s="61">
        <f>SUM(O31:O34)</f>
        <v>0</v>
      </c>
      <c r="P35" s="181">
        <f>SUM(P31:P34)</f>
        <v>0</v>
      </c>
      <c r="Q35" s="61">
        <f t="shared" si="5"/>
        <v>0</v>
      </c>
      <c r="R35" s="157">
        <f t="shared" si="6"/>
        <v>0</v>
      </c>
      <c r="S35" s="61">
        <f>SUM(S31:S34)</f>
        <v>0</v>
      </c>
      <c r="T35" s="61">
        <f>SUM(T31:T34)</f>
        <v>0</v>
      </c>
      <c r="U35" s="61">
        <f>SUM(U31:U34)</f>
        <v>0</v>
      </c>
      <c r="V35" s="181">
        <f>SUM(V31:V34)</f>
        <v>0</v>
      </c>
      <c r="W35" s="61">
        <f t="shared" si="7"/>
        <v>0</v>
      </c>
      <c r="X35" s="157">
        <f t="shared" si="8"/>
        <v>0</v>
      </c>
      <c r="Y35" s="61">
        <f>SUM(Y31:Y34)</f>
        <v>0</v>
      </c>
      <c r="Z35" s="61">
        <f>SUM(Z31:Z34)</f>
        <v>0</v>
      </c>
      <c r="AA35" s="61">
        <f>SUM(AA31:AA34)</f>
        <v>0</v>
      </c>
      <c r="AB35" s="181">
        <f>SUM(AB31:AB34)</f>
        <v>0</v>
      </c>
      <c r="AC35" s="61">
        <f t="shared" si="9"/>
        <v>0</v>
      </c>
      <c r="AD35" s="157">
        <f t="shared" si="10"/>
        <v>0</v>
      </c>
      <c r="AE35" s="61">
        <f>SUM(AE31:AE34)</f>
        <v>0</v>
      </c>
      <c r="AF35" s="61">
        <f>SUM(AF31:AF34)</f>
        <v>0</v>
      </c>
      <c r="AG35" s="61">
        <f>SUM(AG31:AG34)</f>
        <v>0</v>
      </c>
      <c r="AH35" s="181">
        <f>SUM(AH31:AH34)</f>
        <v>0</v>
      </c>
      <c r="AI35" s="61">
        <f t="shared" si="11"/>
        <v>0</v>
      </c>
      <c r="AJ35" s="157">
        <f t="shared" si="12"/>
        <v>0</v>
      </c>
      <c r="AK35" s="61">
        <f>SUM(AK31:AK34)</f>
        <v>0</v>
      </c>
      <c r="AL35" s="61">
        <f>SUM(AL31:AL34)</f>
        <v>0</v>
      </c>
      <c r="AM35" s="61">
        <f t="shared" si="13"/>
        <v>791018</v>
      </c>
      <c r="AN35" s="181">
        <f t="shared" si="14"/>
        <v>389914</v>
      </c>
      <c r="AO35" s="61">
        <f t="shared" si="15"/>
        <v>1180932</v>
      </c>
      <c r="AP35" s="157">
        <f t="shared" si="16"/>
        <v>1002096</v>
      </c>
      <c r="AQ35" s="61">
        <f t="shared" si="17"/>
        <v>0</v>
      </c>
      <c r="AR35" s="61">
        <f t="shared" si="18"/>
        <v>178836</v>
      </c>
      <c r="AS35" s="71"/>
      <c r="AT35" s="71"/>
    </row>
    <row r="36" spans="1:46" s="69" customFormat="1" ht="15" customHeight="1" x14ac:dyDescent="0.2">
      <c r="A36" s="126"/>
      <c r="B36" s="68" t="s">
        <v>102</v>
      </c>
      <c r="C36" s="72">
        <v>0</v>
      </c>
      <c r="D36" s="182">
        <v>160000</v>
      </c>
      <c r="E36" s="72">
        <f t="shared" si="1"/>
        <v>160000</v>
      </c>
      <c r="F36" s="158">
        <f t="shared" si="2"/>
        <v>160000</v>
      </c>
      <c r="G36" s="72"/>
      <c r="H36" s="72"/>
      <c r="I36" s="72"/>
      <c r="J36" s="182"/>
      <c r="K36" s="72">
        <f t="shared" si="3"/>
        <v>0</v>
      </c>
      <c r="L36" s="158">
        <f t="shared" si="4"/>
        <v>0</v>
      </c>
      <c r="M36" s="72"/>
      <c r="N36" s="72"/>
      <c r="O36" s="73"/>
      <c r="P36" s="182"/>
      <c r="Q36" s="72">
        <f t="shared" si="5"/>
        <v>0</v>
      </c>
      <c r="R36" s="158">
        <f t="shared" si="6"/>
        <v>0</v>
      </c>
      <c r="S36" s="72"/>
      <c r="T36" s="72"/>
      <c r="U36" s="73"/>
      <c r="V36" s="182"/>
      <c r="W36" s="72">
        <f t="shared" si="7"/>
        <v>0</v>
      </c>
      <c r="X36" s="158">
        <f t="shared" si="8"/>
        <v>0</v>
      </c>
      <c r="Y36" s="72"/>
      <c r="Z36" s="72"/>
      <c r="AA36" s="73"/>
      <c r="AB36" s="182"/>
      <c r="AC36" s="72">
        <f t="shared" si="9"/>
        <v>0</v>
      </c>
      <c r="AD36" s="158">
        <f t="shared" si="10"/>
        <v>0</v>
      </c>
      <c r="AE36" s="72"/>
      <c r="AF36" s="72"/>
      <c r="AG36" s="73"/>
      <c r="AH36" s="182"/>
      <c r="AI36" s="72">
        <f t="shared" si="11"/>
        <v>0</v>
      </c>
      <c r="AJ36" s="158">
        <f t="shared" si="12"/>
        <v>0</v>
      </c>
      <c r="AK36" s="72"/>
      <c r="AL36" s="72"/>
      <c r="AM36" s="73">
        <f t="shared" si="13"/>
        <v>0</v>
      </c>
      <c r="AN36" s="182">
        <f t="shared" si="14"/>
        <v>160000</v>
      </c>
      <c r="AO36" s="72">
        <f t="shared" si="15"/>
        <v>160000</v>
      </c>
      <c r="AP36" s="171">
        <f t="shared" si="16"/>
        <v>160000</v>
      </c>
      <c r="AQ36" s="72">
        <f t="shared" si="17"/>
        <v>0</v>
      </c>
      <c r="AR36" s="72">
        <f t="shared" si="18"/>
        <v>0</v>
      </c>
      <c r="AS36" s="74"/>
      <c r="AT36" s="74"/>
    </row>
    <row r="37" spans="1:46" s="69" customFormat="1" ht="15" customHeight="1" x14ac:dyDescent="0.2">
      <c r="A37" s="126"/>
      <c r="B37" s="68" t="s">
        <v>103</v>
      </c>
      <c r="C37" s="72">
        <f>C31</f>
        <v>1332</v>
      </c>
      <c r="D37" s="182">
        <v>229914</v>
      </c>
      <c r="E37" s="72">
        <f t="shared" si="1"/>
        <v>231246</v>
      </c>
      <c r="F37" s="158">
        <f t="shared" si="2"/>
        <v>231246</v>
      </c>
      <c r="G37" s="72"/>
      <c r="H37" s="72"/>
      <c r="I37" s="72"/>
      <c r="J37" s="182"/>
      <c r="K37" s="72">
        <f t="shared" si="3"/>
        <v>0</v>
      </c>
      <c r="L37" s="158">
        <f t="shared" si="4"/>
        <v>0</v>
      </c>
      <c r="M37" s="72"/>
      <c r="N37" s="72"/>
      <c r="O37" s="73"/>
      <c r="P37" s="182"/>
      <c r="Q37" s="72">
        <f t="shared" si="5"/>
        <v>0</v>
      </c>
      <c r="R37" s="158">
        <f t="shared" si="6"/>
        <v>0</v>
      </c>
      <c r="S37" s="72"/>
      <c r="T37" s="72"/>
      <c r="U37" s="73"/>
      <c r="V37" s="182"/>
      <c r="W37" s="72">
        <f t="shared" si="7"/>
        <v>0</v>
      </c>
      <c r="X37" s="158">
        <f t="shared" si="8"/>
        <v>0</v>
      </c>
      <c r="Y37" s="72"/>
      <c r="Z37" s="72"/>
      <c r="AA37" s="73"/>
      <c r="AB37" s="182"/>
      <c r="AC37" s="72">
        <f t="shared" si="9"/>
        <v>0</v>
      </c>
      <c r="AD37" s="158">
        <f t="shared" si="10"/>
        <v>0</v>
      </c>
      <c r="AE37" s="72"/>
      <c r="AF37" s="72"/>
      <c r="AG37" s="73"/>
      <c r="AH37" s="182"/>
      <c r="AI37" s="72">
        <f t="shared" si="11"/>
        <v>0</v>
      </c>
      <c r="AJ37" s="158">
        <f t="shared" si="12"/>
        <v>0</v>
      </c>
      <c r="AK37" s="72"/>
      <c r="AL37" s="72"/>
      <c r="AM37" s="73">
        <f t="shared" si="13"/>
        <v>1332</v>
      </c>
      <c r="AN37" s="182">
        <f t="shared" si="14"/>
        <v>229914</v>
      </c>
      <c r="AO37" s="72">
        <f t="shared" si="15"/>
        <v>231246</v>
      </c>
      <c r="AP37" s="171">
        <f t="shared" si="16"/>
        <v>231246</v>
      </c>
      <c r="AQ37" s="72">
        <f t="shared" si="17"/>
        <v>0</v>
      </c>
      <c r="AR37" s="72">
        <f t="shared" si="18"/>
        <v>0</v>
      </c>
      <c r="AS37" s="74"/>
      <c r="AT37" s="74"/>
    </row>
    <row r="38" spans="1:46" s="69" customFormat="1" ht="15" customHeight="1" x14ac:dyDescent="0.2">
      <c r="A38" s="126"/>
      <c r="B38" s="68" t="s">
        <v>21</v>
      </c>
      <c r="C38" s="72">
        <f>C33</f>
        <v>789686</v>
      </c>
      <c r="D38" s="182">
        <f>D33</f>
        <v>0</v>
      </c>
      <c r="E38" s="72">
        <f t="shared" si="1"/>
        <v>789686</v>
      </c>
      <c r="F38" s="158">
        <f t="shared" si="2"/>
        <v>610850</v>
      </c>
      <c r="G38" s="72">
        <f>G33</f>
        <v>0</v>
      </c>
      <c r="H38" s="72">
        <v>178836</v>
      </c>
      <c r="I38" s="72"/>
      <c r="J38" s="182"/>
      <c r="K38" s="72">
        <f t="shared" si="3"/>
        <v>0</v>
      </c>
      <c r="L38" s="158">
        <f t="shared" si="4"/>
        <v>0</v>
      </c>
      <c r="M38" s="72"/>
      <c r="N38" s="72"/>
      <c r="O38" s="73"/>
      <c r="P38" s="182"/>
      <c r="Q38" s="72">
        <f t="shared" si="5"/>
        <v>0</v>
      </c>
      <c r="R38" s="158">
        <f t="shared" si="6"/>
        <v>0</v>
      </c>
      <c r="S38" s="72"/>
      <c r="T38" s="72"/>
      <c r="U38" s="73"/>
      <c r="V38" s="182"/>
      <c r="W38" s="72">
        <f t="shared" si="7"/>
        <v>0</v>
      </c>
      <c r="X38" s="158">
        <f t="shared" si="8"/>
        <v>0</v>
      </c>
      <c r="Y38" s="72"/>
      <c r="Z38" s="72"/>
      <c r="AA38" s="73"/>
      <c r="AB38" s="182"/>
      <c r="AC38" s="72">
        <f t="shared" si="9"/>
        <v>0</v>
      </c>
      <c r="AD38" s="158">
        <f t="shared" si="10"/>
        <v>0</v>
      </c>
      <c r="AE38" s="72"/>
      <c r="AF38" s="72"/>
      <c r="AG38" s="73"/>
      <c r="AH38" s="182"/>
      <c r="AI38" s="72">
        <f t="shared" si="11"/>
        <v>0</v>
      </c>
      <c r="AJ38" s="158">
        <f t="shared" si="12"/>
        <v>0</v>
      </c>
      <c r="AK38" s="72"/>
      <c r="AL38" s="72"/>
      <c r="AM38" s="73">
        <f t="shared" si="13"/>
        <v>789686</v>
      </c>
      <c r="AN38" s="182">
        <f t="shared" si="14"/>
        <v>0</v>
      </c>
      <c r="AO38" s="72">
        <f t="shared" si="15"/>
        <v>789686</v>
      </c>
      <c r="AP38" s="171">
        <f t="shared" si="16"/>
        <v>610850</v>
      </c>
      <c r="AQ38" s="72">
        <f t="shared" si="17"/>
        <v>0</v>
      </c>
      <c r="AR38" s="72">
        <f t="shared" si="18"/>
        <v>178836</v>
      </c>
      <c r="AS38" s="74"/>
      <c r="AT38" s="74"/>
    </row>
    <row r="39" spans="1:46" ht="15" customHeight="1" x14ac:dyDescent="0.2">
      <c r="A39" s="122"/>
      <c r="B39" s="54" t="s">
        <v>43</v>
      </c>
      <c r="C39" s="56"/>
      <c r="D39" s="179"/>
      <c r="E39" s="56">
        <f t="shared" si="1"/>
        <v>0</v>
      </c>
      <c r="F39" s="159">
        <f t="shared" si="2"/>
        <v>0</v>
      </c>
      <c r="G39" s="70"/>
      <c r="H39" s="70"/>
      <c r="I39" s="56"/>
      <c r="J39" s="179"/>
      <c r="K39" s="56">
        <f t="shared" si="3"/>
        <v>0</v>
      </c>
      <c r="L39" s="159">
        <f t="shared" si="4"/>
        <v>0</v>
      </c>
      <c r="M39" s="70"/>
      <c r="N39" s="70"/>
      <c r="O39" s="56"/>
      <c r="P39" s="179"/>
      <c r="Q39" s="56">
        <f t="shared" si="5"/>
        <v>0</v>
      </c>
      <c r="R39" s="159">
        <f t="shared" si="6"/>
        <v>0</v>
      </c>
      <c r="S39" s="70"/>
      <c r="T39" s="70"/>
      <c r="U39" s="56"/>
      <c r="V39" s="179"/>
      <c r="W39" s="56">
        <f t="shared" si="7"/>
        <v>0</v>
      </c>
      <c r="X39" s="159">
        <f t="shared" si="8"/>
        <v>0</v>
      </c>
      <c r="Y39" s="70"/>
      <c r="Z39" s="70"/>
      <c r="AA39" s="56"/>
      <c r="AB39" s="179"/>
      <c r="AC39" s="56">
        <f t="shared" si="9"/>
        <v>0</v>
      </c>
      <c r="AD39" s="159">
        <f t="shared" si="10"/>
        <v>0</v>
      </c>
      <c r="AE39" s="70"/>
      <c r="AF39" s="70"/>
      <c r="AG39" s="56"/>
      <c r="AH39" s="179"/>
      <c r="AI39" s="56">
        <f t="shared" si="11"/>
        <v>0</v>
      </c>
      <c r="AJ39" s="159">
        <f t="shared" si="12"/>
        <v>0</v>
      </c>
      <c r="AK39" s="70"/>
      <c r="AL39" s="70"/>
      <c r="AM39" s="56">
        <f t="shared" si="13"/>
        <v>0</v>
      </c>
      <c r="AN39" s="179">
        <f t="shared" si="14"/>
        <v>0</v>
      </c>
      <c r="AO39" s="56">
        <f t="shared" si="15"/>
        <v>0</v>
      </c>
      <c r="AP39" s="155">
        <f t="shared" si="16"/>
        <v>0</v>
      </c>
      <c r="AQ39" s="70">
        <f t="shared" si="17"/>
        <v>0</v>
      </c>
      <c r="AR39" s="70">
        <f t="shared" si="18"/>
        <v>0</v>
      </c>
      <c r="AS39" s="3"/>
      <c r="AT39" s="3"/>
    </row>
    <row r="40" spans="1:46" ht="15" customHeight="1" x14ac:dyDescent="0.2">
      <c r="A40" s="122"/>
      <c r="B40" s="6" t="s">
        <v>104</v>
      </c>
      <c r="C40" s="64">
        <v>0</v>
      </c>
      <c r="D40" s="179"/>
      <c r="E40" s="64">
        <f t="shared" si="1"/>
        <v>0</v>
      </c>
      <c r="F40" s="155">
        <f t="shared" si="2"/>
        <v>0</v>
      </c>
      <c r="G40" s="70"/>
      <c r="H40" s="70"/>
      <c r="I40" s="64">
        <v>0</v>
      </c>
      <c r="J40" s="179"/>
      <c r="K40" s="64">
        <f t="shared" si="3"/>
        <v>0</v>
      </c>
      <c r="L40" s="155">
        <f t="shared" si="4"/>
        <v>0</v>
      </c>
      <c r="M40" s="70"/>
      <c r="N40" s="70"/>
      <c r="O40" s="64">
        <v>0</v>
      </c>
      <c r="P40" s="179"/>
      <c r="Q40" s="64">
        <f t="shared" si="5"/>
        <v>0</v>
      </c>
      <c r="R40" s="155">
        <f t="shared" si="6"/>
        <v>0</v>
      </c>
      <c r="S40" s="70"/>
      <c r="T40" s="70"/>
      <c r="U40" s="64">
        <v>0</v>
      </c>
      <c r="V40" s="179"/>
      <c r="W40" s="64">
        <f t="shared" si="7"/>
        <v>0</v>
      </c>
      <c r="X40" s="155">
        <f t="shared" si="8"/>
        <v>0</v>
      </c>
      <c r="Y40" s="70"/>
      <c r="Z40" s="70"/>
      <c r="AA40" s="64">
        <v>0</v>
      </c>
      <c r="AB40" s="179"/>
      <c r="AC40" s="64">
        <f t="shared" si="9"/>
        <v>0</v>
      </c>
      <c r="AD40" s="155">
        <f t="shared" si="10"/>
        <v>0</v>
      </c>
      <c r="AE40" s="70"/>
      <c r="AF40" s="70"/>
      <c r="AG40" s="64">
        <v>0</v>
      </c>
      <c r="AH40" s="179"/>
      <c r="AI40" s="64">
        <f t="shared" si="11"/>
        <v>0</v>
      </c>
      <c r="AJ40" s="155">
        <f t="shared" si="12"/>
        <v>0</v>
      </c>
      <c r="AK40" s="70"/>
      <c r="AL40" s="70"/>
      <c r="AM40" s="64">
        <f t="shared" si="13"/>
        <v>0</v>
      </c>
      <c r="AN40" s="179">
        <f t="shared" si="14"/>
        <v>0</v>
      </c>
      <c r="AO40" s="64">
        <f t="shared" si="15"/>
        <v>0</v>
      </c>
      <c r="AP40" s="155">
        <f t="shared" si="16"/>
        <v>0</v>
      </c>
      <c r="AQ40" s="70">
        <f t="shared" si="17"/>
        <v>0</v>
      </c>
      <c r="AR40" s="70">
        <f t="shared" si="18"/>
        <v>0</v>
      </c>
      <c r="AS40" s="3"/>
      <c r="AT40" s="3"/>
    </row>
    <row r="41" spans="1:46" ht="15" customHeight="1" x14ac:dyDescent="0.2">
      <c r="A41" s="122"/>
      <c r="B41" s="6" t="s">
        <v>105</v>
      </c>
      <c r="C41" s="64">
        <v>0</v>
      </c>
      <c r="D41" s="179">
        <v>160000</v>
      </c>
      <c r="E41" s="64">
        <f t="shared" si="1"/>
        <v>160000</v>
      </c>
      <c r="F41" s="155">
        <f t="shared" si="2"/>
        <v>160000</v>
      </c>
      <c r="G41" s="70"/>
      <c r="H41" s="70"/>
      <c r="I41" s="64">
        <v>0</v>
      </c>
      <c r="J41" s="179"/>
      <c r="K41" s="64">
        <f t="shared" si="3"/>
        <v>0</v>
      </c>
      <c r="L41" s="155">
        <f t="shared" si="4"/>
        <v>0</v>
      </c>
      <c r="M41" s="70"/>
      <c r="N41" s="70"/>
      <c r="O41" s="64">
        <v>0</v>
      </c>
      <c r="P41" s="179"/>
      <c r="Q41" s="64">
        <f t="shared" si="5"/>
        <v>0</v>
      </c>
      <c r="R41" s="155">
        <f t="shared" si="6"/>
        <v>0</v>
      </c>
      <c r="S41" s="70"/>
      <c r="T41" s="70"/>
      <c r="U41" s="64">
        <v>0</v>
      </c>
      <c r="V41" s="179"/>
      <c r="W41" s="64">
        <f t="shared" si="7"/>
        <v>0</v>
      </c>
      <c r="X41" s="155">
        <f t="shared" si="8"/>
        <v>0</v>
      </c>
      <c r="Y41" s="70"/>
      <c r="Z41" s="70"/>
      <c r="AA41" s="64">
        <v>0</v>
      </c>
      <c r="AB41" s="179"/>
      <c r="AC41" s="64">
        <f t="shared" si="9"/>
        <v>0</v>
      </c>
      <c r="AD41" s="155">
        <f t="shared" si="10"/>
        <v>0</v>
      </c>
      <c r="AE41" s="70"/>
      <c r="AF41" s="70"/>
      <c r="AG41" s="64">
        <v>0</v>
      </c>
      <c r="AH41" s="179"/>
      <c r="AI41" s="64">
        <f t="shared" si="11"/>
        <v>0</v>
      </c>
      <c r="AJ41" s="155">
        <f t="shared" si="12"/>
        <v>0</v>
      </c>
      <c r="AK41" s="70"/>
      <c r="AL41" s="70"/>
      <c r="AM41" s="64">
        <f t="shared" si="13"/>
        <v>0</v>
      </c>
      <c r="AN41" s="179">
        <f t="shared" si="14"/>
        <v>160000</v>
      </c>
      <c r="AO41" s="64">
        <f t="shared" si="15"/>
        <v>160000</v>
      </c>
      <c r="AP41" s="155">
        <f t="shared" si="16"/>
        <v>160000</v>
      </c>
      <c r="AQ41" s="70">
        <f t="shared" si="17"/>
        <v>0</v>
      </c>
      <c r="AR41" s="70">
        <f t="shared" si="18"/>
        <v>0</v>
      </c>
      <c r="AS41" s="3"/>
      <c r="AT41" s="3"/>
    </row>
    <row r="42" spans="1:46" ht="15" customHeight="1" x14ac:dyDescent="0.2">
      <c r="A42" s="122"/>
      <c r="B42" s="6" t="s">
        <v>106</v>
      </c>
      <c r="C42" s="64">
        <v>0</v>
      </c>
      <c r="D42" s="179"/>
      <c r="E42" s="64">
        <f t="shared" si="1"/>
        <v>0</v>
      </c>
      <c r="F42" s="155">
        <f t="shared" si="2"/>
        <v>0</v>
      </c>
      <c r="G42" s="70"/>
      <c r="H42" s="70"/>
      <c r="I42" s="64">
        <f>321162+196</f>
        <v>321358</v>
      </c>
      <c r="J42" s="179"/>
      <c r="K42" s="64">
        <f t="shared" si="3"/>
        <v>321358</v>
      </c>
      <c r="L42" s="155">
        <f t="shared" si="4"/>
        <v>142522</v>
      </c>
      <c r="M42" s="70"/>
      <c r="N42" s="70">
        <v>178836</v>
      </c>
      <c r="O42" s="64">
        <v>35100</v>
      </c>
      <c r="P42" s="179"/>
      <c r="Q42" s="64">
        <f t="shared" si="5"/>
        <v>35100</v>
      </c>
      <c r="R42" s="155">
        <f t="shared" si="6"/>
        <v>35100</v>
      </c>
      <c r="S42" s="70"/>
      <c r="T42" s="70"/>
      <c r="U42" s="64">
        <v>132867</v>
      </c>
      <c r="V42" s="179"/>
      <c r="W42" s="64">
        <f t="shared" si="7"/>
        <v>132867</v>
      </c>
      <c r="X42" s="155">
        <f t="shared" si="8"/>
        <v>132867</v>
      </c>
      <c r="Y42" s="70"/>
      <c r="Z42" s="70"/>
      <c r="AA42" s="64">
        <v>215546</v>
      </c>
      <c r="AB42" s="179"/>
      <c r="AC42" s="64">
        <f t="shared" si="9"/>
        <v>215546</v>
      </c>
      <c r="AD42" s="155">
        <f t="shared" si="10"/>
        <v>243542</v>
      </c>
      <c r="AE42" s="70">
        <v>-27996</v>
      </c>
      <c r="AF42" s="70"/>
      <c r="AG42" s="64">
        <v>84815</v>
      </c>
      <c r="AH42" s="179"/>
      <c r="AI42" s="64">
        <f t="shared" si="11"/>
        <v>84815</v>
      </c>
      <c r="AJ42" s="155">
        <f t="shared" si="12"/>
        <v>70829</v>
      </c>
      <c r="AK42" s="70">
        <v>13986</v>
      </c>
      <c r="AL42" s="70"/>
      <c r="AM42" s="64">
        <f t="shared" si="13"/>
        <v>789686</v>
      </c>
      <c r="AN42" s="179">
        <f t="shared" si="14"/>
        <v>0</v>
      </c>
      <c r="AO42" s="64">
        <f t="shared" si="15"/>
        <v>789686</v>
      </c>
      <c r="AP42" s="155">
        <f t="shared" si="16"/>
        <v>624860</v>
      </c>
      <c r="AQ42" s="70">
        <f t="shared" si="17"/>
        <v>-14010</v>
      </c>
      <c r="AR42" s="70">
        <f t="shared" si="18"/>
        <v>178836</v>
      </c>
      <c r="AS42" s="3"/>
      <c r="AT42" s="3"/>
    </row>
    <row r="43" spans="1:46" ht="15" customHeight="1" x14ac:dyDescent="0.2">
      <c r="A43" s="122"/>
      <c r="B43" s="6" t="s">
        <v>107</v>
      </c>
      <c r="C43" s="64">
        <v>174511</v>
      </c>
      <c r="D43" s="179"/>
      <c r="E43" s="64">
        <f t="shared" si="1"/>
        <v>174511</v>
      </c>
      <c r="F43" s="155">
        <f t="shared" si="2"/>
        <v>174511</v>
      </c>
      <c r="G43" s="70"/>
      <c r="H43" s="70"/>
      <c r="I43" s="64">
        <v>0</v>
      </c>
      <c r="J43" s="179"/>
      <c r="K43" s="64">
        <f t="shared" si="3"/>
        <v>0</v>
      </c>
      <c r="L43" s="155">
        <f t="shared" si="4"/>
        <v>0</v>
      </c>
      <c r="M43" s="70"/>
      <c r="N43" s="70"/>
      <c r="O43" s="64">
        <v>0</v>
      </c>
      <c r="P43" s="179"/>
      <c r="Q43" s="64">
        <f t="shared" si="5"/>
        <v>0</v>
      </c>
      <c r="R43" s="155">
        <f t="shared" si="6"/>
        <v>0</v>
      </c>
      <c r="S43" s="70"/>
      <c r="T43" s="70"/>
      <c r="U43" s="64">
        <v>0</v>
      </c>
      <c r="V43" s="179"/>
      <c r="W43" s="64">
        <f t="shared" si="7"/>
        <v>0</v>
      </c>
      <c r="X43" s="155">
        <f t="shared" si="8"/>
        <v>0</v>
      </c>
      <c r="Y43" s="70"/>
      <c r="Z43" s="70"/>
      <c r="AA43" s="64">
        <v>0</v>
      </c>
      <c r="AB43" s="179"/>
      <c r="AC43" s="64">
        <f t="shared" si="9"/>
        <v>0</v>
      </c>
      <c r="AD43" s="155">
        <f t="shared" si="10"/>
        <v>0</v>
      </c>
      <c r="AE43" s="70"/>
      <c r="AF43" s="70"/>
      <c r="AG43" s="64">
        <v>0</v>
      </c>
      <c r="AH43" s="179"/>
      <c r="AI43" s="64">
        <f t="shared" si="11"/>
        <v>0</v>
      </c>
      <c r="AJ43" s="155">
        <f t="shared" si="12"/>
        <v>0</v>
      </c>
      <c r="AK43" s="70"/>
      <c r="AL43" s="70"/>
      <c r="AM43" s="64">
        <f t="shared" si="13"/>
        <v>174511</v>
      </c>
      <c r="AN43" s="179">
        <f t="shared" si="14"/>
        <v>0</v>
      </c>
      <c r="AO43" s="64">
        <f t="shared" si="15"/>
        <v>174511</v>
      </c>
      <c r="AP43" s="155">
        <f t="shared" si="16"/>
        <v>174511</v>
      </c>
      <c r="AQ43" s="70">
        <f t="shared" si="17"/>
        <v>0</v>
      </c>
      <c r="AR43" s="70">
        <f t="shared" si="18"/>
        <v>0</v>
      </c>
      <c r="AS43" s="3"/>
      <c r="AT43" s="3"/>
    </row>
    <row r="44" spans="1:46" ht="15" customHeight="1" x14ac:dyDescent="0.2">
      <c r="A44" s="122"/>
      <c r="B44" s="6" t="s">
        <v>108</v>
      </c>
      <c r="C44" s="64">
        <v>0</v>
      </c>
      <c r="D44" s="179"/>
      <c r="E44" s="64">
        <f t="shared" si="1"/>
        <v>0</v>
      </c>
      <c r="F44" s="155">
        <f t="shared" si="2"/>
        <v>0</v>
      </c>
      <c r="G44" s="70"/>
      <c r="H44" s="70"/>
      <c r="I44" s="64">
        <v>0</v>
      </c>
      <c r="J44" s="179"/>
      <c r="K44" s="64">
        <f t="shared" si="3"/>
        <v>0</v>
      </c>
      <c r="L44" s="155">
        <f t="shared" si="4"/>
        <v>0</v>
      </c>
      <c r="M44" s="70"/>
      <c r="N44" s="70"/>
      <c r="O44" s="64">
        <v>0</v>
      </c>
      <c r="P44" s="179"/>
      <c r="Q44" s="64">
        <f t="shared" si="5"/>
        <v>0</v>
      </c>
      <c r="R44" s="155">
        <f t="shared" si="6"/>
        <v>0</v>
      </c>
      <c r="S44" s="70"/>
      <c r="T44" s="70"/>
      <c r="U44" s="64">
        <v>0</v>
      </c>
      <c r="V44" s="179"/>
      <c r="W44" s="64">
        <f t="shared" si="7"/>
        <v>0</v>
      </c>
      <c r="X44" s="155">
        <f t="shared" si="8"/>
        <v>0</v>
      </c>
      <c r="Y44" s="70"/>
      <c r="Z44" s="70"/>
      <c r="AA44" s="64">
        <v>0</v>
      </c>
      <c r="AB44" s="179"/>
      <c r="AC44" s="64">
        <f t="shared" si="9"/>
        <v>0</v>
      </c>
      <c r="AD44" s="155">
        <f t="shared" si="10"/>
        <v>0</v>
      </c>
      <c r="AE44" s="70"/>
      <c r="AF44" s="70"/>
      <c r="AG44" s="64">
        <v>0</v>
      </c>
      <c r="AH44" s="179"/>
      <c r="AI44" s="64">
        <f t="shared" si="11"/>
        <v>0</v>
      </c>
      <c r="AJ44" s="155">
        <f t="shared" si="12"/>
        <v>0</v>
      </c>
      <c r="AK44" s="70"/>
      <c r="AL44" s="70"/>
      <c r="AM44" s="64">
        <f t="shared" si="13"/>
        <v>0</v>
      </c>
      <c r="AN44" s="179">
        <f t="shared" si="14"/>
        <v>0</v>
      </c>
      <c r="AO44" s="64">
        <f t="shared" si="15"/>
        <v>0</v>
      </c>
      <c r="AP44" s="155">
        <f t="shared" si="16"/>
        <v>0</v>
      </c>
      <c r="AQ44" s="70">
        <f t="shared" si="17"/>
        <v>0</v>
      </c>
      <c r="AR44" s="70">
        <f t="shared" si="18"/>
        <v>0</v>
      </c>
      <c r="AS44" s="3"/>
      <c r="AT44" s="3"/>
    </row>
    <row r="45" spans="1:46" s="63" customFormat="1" ht="15" customHeight="1" x14ac:dyDescent="0.2">
      <c r="A45" s="124" t="s">
        <v>6</v>
      </c>
      <c r="B45" s="60" t="s">
        <v>44</v>
      </c>
      <c r="C45" s="61">
        <f>SUM(C40:C44)</f>
        <v>174511</v>
      </c>
      <c r="D45" s="181">
        <f>SUM(D40:D44)</f>
        <v>160000</v>
      </c>
      <c r="E45" s="61">
        <f t="shared" si="1"/>
        <v>334511</v>
      </c>
      <c r="F45" s="157">
        <f t="shared" si="2"/>
        <v>334511</v>
      </c>
      <c r="G45" s="61">
        <f>SUM(G40:G44)</f>
        <v>0</v>
      </c>
      <c r="H45" s="61">
        <f>SUM(H40:H44)</f>
        <v>0</v>
      </c>
      <c r="I45" s="61">
        <f>SUM(I40:I44)</f>
        <v>321358</v>
      </c>
      <c r="J45" s="181">
        <f>SUM(J40:J44)</f>
        <v>0</v>
      </c>
      <c r="K45" s="61">
        <f t="shared" si="3"/>
        <v>321358</v>
      </c>
      <c r="L45" s="157">
        <f t="shared" si="4"/>
        <v>142522</v>
      </c>
      <c r="M45" s="61">
        <f>SUM(M40:M44)</f>
        <v>0</v>
      </c>
      <c r="N45" s="61">
        <f>SUM(N40:N44)</f>
        <v>178836</v>
      </c>
      <c r="O45" s="61">
        <f>SUM(O40:O44)</f>
        <v>35100</v>
      </c>
      <c r="P45" s="181">
        <f>SUM(P40:P44)</f>
        <v>0</v>
      </c>
      <c r="Q45" s="61">
        <f t="shared" si="5"/>
        <v>35100</v>
      </c>
      <c r="R45" s="157">
        <f t="shared" si="6"/>
        <v>35100</v>
      </c>
      <c r="S45" s="61">
        <f>SUM(S40:S44)</f>
        <v>0</v>
      </c>
      <c r="T45" s="61">
        <f>SUM(T40:T44)</f>
        <v>0</v>
      </c>
      <c r="U45" s="61">
        <f>SUM(U40:U44)</f>
        <v>132867</v>
      </c>
      <c r="V45" s="181">
        <f>SUM(V40:V44)</f>
        <v>0</v>
      </c>
      <c r="W45" s="61">
        <f t="shared" si="7"/>
        <v>132867</v>
      </c>
      <c r="X45" s="157">
        <f t="shared" si="8"/>
        <v>132867</v>
      </c>
      <c r="Y45" s="61">
        <f>SUM(Y40:Y44)</f>
        <v>0</v>
      </c>
      <c r="Z45" s="61">
        <f>SUM(Z40:Z44)</f>
        <v>0</v>
      </c>
      <c r="AA45" s="61">
        <f>SUM(AA40:AA44)</f>
        <v>215546</v>
      </c>
      <c r="AB45" s="181">
        <f>SUM(AB40:AB44)</f>
        <v>0</v>
      </c>
      <c r="AC45" s="61">
        <f t="shared" si="9"/>
        <v>215546</v>
      </c>
      <c r="AD45" s="157">
        <f t="shared" si="10"/>
        <v>243542</v>
      </c>
      <c r="AE45" s="61">
        <f>SUM(AE40:AE44)</f>
        <v>-27996</v>
      </c>
      <c r="AF45" s="61">
        <f>SUM(AF40:AF44)</f>
        <v>0</v>
      </c>
      <c r="AG45" s="61">
        <f>SUM(AG40:AG44)</f>
        <v>84815</v>
      </c>
      <c r="AH45" s="181">
        <f>SUM(AH40:AH44)</f>
        <v>0</v>
      </c>
      <c r="AI45" s="61">
        <f t="shared" si="11"/>
        <v>84815</v>
      </c>
      <c r="AJ45" s="157">
        <f t="shared" si="12"/>
        <v>70829</v>
      </c>
      <c r="AK45" s="61">
        <f>SUM(AK40:AK44)</f>
        <v>13986</v>
      </c>
      <c r="AL45" s="61">
        <f>SUM(AL40:AL44)</f>
        <v>0</v>
      </c>
      <c r="AM45" s="61">
        <f t="shared" si="13"/>
        <v>964197</v>
      </c>
      <c r="AN45" s="181">
        <f t="shared" si="14"/>
        <v>160000</v>
      </c>
      <c r="AO45" s="61">
        <f t="shared" si="15"/>
        <v>1124197</v>
      </c>
      <c r="AP45" s="157">
        <f t="shared" si="16"/>
        <v>959371</v>
      </c>
      <c r="AQ45" s="61">
        <f t="shared" si="17"/>
        <v>-14010</v>
      </c>
      <c r="AR45" s="61">
        <f t="shared" si="18"/>
        <v>178836</v>
      </c>
      <c r="AS45" s="75"/>
      <c r="AT45" s="75"/>
    </row>
    <row r="46" spans="1:46" s="69" customFormat="1" ht="15" customHeight="1" x14ac:dyDescent="0.2">
      <c r="A46" s="126"/>
      <c r="B46" s="68" t="s">
        <v>102</v>
      </c>
      <c r="C46" s="72">
        <v>142217</v>
      </c>
      <c r="D46" s="182">
        <v>160000</v>
      </c>
      <c r="E46" s="72">
        <f t="shared" si="1"/>
        <v>302217</v>
      </c>
      <c r="F46" s="158">
        <f t="shared" si="2"/>
        <v>302217</v>
      </c>
      <c r="G46" s="72"/>
      <c r="H46" s="72"/>
      <c r="I46" s="72"/>
      <c r="J46" s="182"/>
      <c r="K46" s="72">
        <f t="shared" si="3"/>
        <v>0</v>
      </c>
      <c r="L46" s="158">
        <f t="shared" si="4"/>
        <v>0</v>
      </c>
      <c r="M46" s="72"/>
      <c r="N46" s="72"/>
      <c r="O46" s="73"/>
      <c r="P46" s="182"/>
      <c r="Q46" s="72">
        <f t="shared" si="5"/>
        <v>0</v>
      </c>
      <c r="R46" s="158">
        <f t="shared" si="6"/>
        <v>0</v>
      </c>
      <c r="S46" s="72"/>
      <c r="T46" s="72"/>
      <c r="U46" s="73"/>
      <c r="V46" s="182"/>
      <c r="W46" s="72">
        <f t="shared" si="7"/>
        <v>0</v>
      </c>
      <c r="X46" s="158">
        <f t="shared" si="8"/>
        <v>0</v>
      </c>
      <c r="Y46" s="72"/>
      <c r="Z46" s="72"/>
      <c r="AA46" s="73"/>
      <c r="AB46" s="182"/>
      <c r="AC46" s="72">
        <f t="shared" si="9"/>
        <v>0</v>
      </c>
      <c r="AD46" s="158">
        <f t="shared" si="10"/>
        <v>0</v>
      </c>
      <c r="AE46" s="72"/>
      <c r="AF46" s="72"/>
      <c r="AG46" s="73"/>
      <c r="AH46" s="182"/>
      <c r="AI46" s="72">
        <f t="shared" si="11"/>
        <v>0</v>
      </c>
      <c r="AJ46" s="158">
        <f t="shared" si="12"/>
        <v>0</v>
      </c>
      <c r="AK46" s="72"/>
      <c r="AL46" s="72"/>
      <c r="AM46" s="73">
        <f t="shared" si="13"/>
        <v>142217</v>
      </c>
      <c r="AN46" s="182">
        <f t="shared" si="14"/>
        <v>160000</v>
      </c>
      <c r="AO46" s="72">
        <f t="shared" si="15"/>
        <v>302217</v>
      </c>
      <c r="AP46" s="171">
        <f t="shared" si="16"/>
        <v>302217</v>
      </c>
      <c r="AQ46" s="72">
        <f t="shared" si="17"/>
        <v>0</v>
      </c>
      <c r="AR46" s="72">
        <f t="shared" si="18"/>
        <v>0</v>
      </c>
      <c r="AS46" s="74"/>
      <c r="AT46" s="74"/>
    </row>
    <row r="47" spans="1:46" s="69" customFormat="1" ht="15" customHeight="1" x14ac:dyDescent="0.2">
      <c r="A47" s="126"/>
      <c r="B47" s="68" t="s">
        <v>103</v>
      </c>
      <c r="C47" s="72">
        <f>28898+2991+405</f>
        <v>32294</v>
      </c>
      <c r="D47" s="182">
        <v>0</v>
      </c>
      <c r="E47" s="72">
        <f t="shared" si="1"/>
        <v>32294</v>
      </c>
      <c r="F47" s="158">
        <f t="shared" si="2"/>
        <v>32294</v>
      </c>
      <c r="G47" s="72"/>
      <c r="H47" s="72"/>
      <c r="I47" s="72"/>
      <c r="J47" s="182"/>
      <c r="K47" s="72">
        <f t="shared" si="3"/>
        <v>0</v>
      </c>
      <c r="L47" s="158">
        <f t="shared" si="4"/>
        <v>0</v>
      </c>
      <c r="M47" s="72"/>
      <c r="N47" s="72"/>
      <c r="O47" s="73"/>
      <c r="P47" s="182"/>
      <c r="Q47" s="72">
        <f t="shared" si="5"/>
        <v>0</v>
      </c>
      <c r="R47" s="158">
        <f t="shared" si="6"/>
        <v>0</v>
      </c>
      <c r="S47" s="72"/>
      <c r="T47" s="72"/>
      <c r="U47" s="73"/>
      <c r="V47" s="182"/>
      <c r="W47" s="72">
        <f t="shared" si="7"/>
        <v>0</v>
      </c>
      <c r="X47" s="158">
        <f t="shared" si="8"/>
        <v>0</v>
      </c>
      <c r="Y47" s="72"/>
      <c r="Z47" s="72"/>
      <c r="AA47" s="73"/>
      <c r="AB47" s="182"/>
      <c r="AC47" s="72">
        <f t="shared" si="9"/>
        <v>0</v>
      </c>
      <c r="AD47" s="158">
        <f t="shared" si="10"/>
        <v>0</v>
      </c>
      <c r="AE47" s="72"/>
      <c r="AF47" s="72"/>
      <c r="AG47" s="73"/>
      <c r="AH47" s="182"/>
      <c r="AI47" s="72">
        <f t="shared" si="11"/>
        <v>0</v>
      </c>
      <c r="AJ47" s="158">
        <f t="shared" si="12"/>
        <v>0</v>
      </c>
      <c r="AK47" s="72"/>
      <c r="AL47" s="72"/>
      <c r="AM47" s="73">
        <f t="shared" si="13"/>
        <v>32294</v>
      </c>
      <c r="AN47" s="182">
        <f t="shared" si="14"/>
        <v>0</v>
      </c>
      <c r="AO47" s="72">
        <f t="shared" si="15"/>
        <v>32294</v>
      </c>
      <c r="AP47" s="171">
        <f t="shared" si="16"/>
        <v>32294</v>
      </c>
      <c r="AQ47" s="72">
        <f t="shared" si="17"/>
        <v>0</v>
      </c>
      <c r="AR47" s="72">
        <f t="shared" si="18"/>
        <v>0</v>
      </c>
      <c r="AS47" s="74"/>
      <c r="AT47" s="74"/>
    </row>
    <row r="48" spans="1:46" s="69" customFormat="1" ht="15" customHeight="1" x14ac:dyDescent="0.2">
      <c r="A48" s="126"/>
      <c r="B48" s="68" t="s">
        <v>21</v>
      </c>
      <c r="C48" s="72">
        <v>0</v>
      </c>
      <c r="D48" s="182"/>
      <c r="E48" s="72">
        <f t="shared" si="1"/>
        <v>0</v>
      </c>
      <c r="F48" s="158">
        <f t="shared" si="2"/>
        <v>0</v>
      </c>
      <c r="G48" s="72">
        <f>G43</f>
        <v>0</v>
      </c>
      <c r="H48" s="72">
        <f>H43</f>
        <v>0</v>
      </c>
      <c r="I48" s="72">
        <f>I42</f>
        <v>321358</v>
      </c>
      <c r="J48" s="182">
        <f>J42</f>
        <v>0</v>
      </c>
      <c r="K48" s="72">
        <f t="shared" si="3"/>
        <v>321358</v>
      </c>
      <c r="L48" s="158">
        <f t="shared" si="4"/>
        <v>321358</v>
      </c>
      <c r="M48" s="72"/>
      <c r="N48" s="72"/>
      <c r="O48" s="72">
        <f>O42</f>
        <v>35100</v>
      </c>
      <c r="P48" s="182">
        <f>P42</f>
        <v>0</v>
      </c>
      <c r="Q48" s="72">
        <f t="shared" si="5"/>
        <v>35100</v>
      </c>
      <c r="R48" s="158">
        <f t="shared" si="6"/>
        <v>35100</v>
      </c>
      <c r="S48" s="72"/>
      <c r="T48" s="72"/>
      <c r="U48" s="72">
        <f>U42</f>
        <v>132867</v>
      </c>
      <c r="V48" s="182">
        <f>V42</f>
        <v>0</v>
      </c>
      <c r="W48" s="72">
        <f t="shared" si="7"/>
        <v>132867</v>
      </c>
      <c r="X48" s="158">
        <f t="shared" si="8"/>
        <v>132867</v>
      </c>
      <c r="Y48" s="72"/>
      <c r="Z48" s="72"/>
      <c r="AA48" s="72">
        <f>AA42</f>
        <v>215546</v>
      </c>
      <c r="AB48" s="182">
        <f>AB42</f>
        <v>0</v>
      </c>
      <c r="AC48" s="72">
        <f t="shared" si="9"/>
        <v>215546</v>
      </c>
      <c r="AD48" s="158">
        <f t="shared" si="10"/>
        <v>215546</v>
      </c>
      <c r="AE48" s="72"/>
      <c r="AF48" s="72"/>
      <c r="AG48" s="72">
        <f>AG42</f>
        <v>84815</v>
      </c>
      <c r="AH48" s="182">
        <f>AH42</f>
        <v>0</v>
      </c>
      <c r="AI48" s="72">
        <f t="shared" si="11"/>
        <v>84815</v>
      </c>
      <c r="AJ48" s="158">
        <f t="shared" si="12"/>
        <v>84815</v>
      </c>
      <c r="AK48" s="72"/>
      <c r="AL48" s="72"/>
      <c r="AM48" s="72">
        <f t="shared" si="13"/>
        <v>789686</v>
      </c>
      <c r="AN48" s="182">
        <f t="shared" si="14"/>
        <v>0</v>
      </c>
      <c r="AO48" s="72">
        <f t="shared" si="15"/>
        <v>789686</v>
      </c>
      <c r="AP48" s="171">
        <f t="shared" si="16"/>
        <v>789686</v>
      </c>
      <c r="AQ48" s="72">
        <f t="shared" si="17"/>
        <v>0</v>
      </c>
      <c r="AR48" s="72">
        <f t="shared" si="18"/>
        <v>0</v>
      </c>
      <c r="AS48" s="74"/>
      <c r="AT48" s="74"/>
    </row>
    <row r="49" spans="1:46" s="120" customFormat="1" ht="15" customHeight="1" x14ac:dyDescent="0.2">
      <c r="A49" s="127"/>
      <c r="B49" s="117" t="s">
        <v>109</v>
      </c>
      <c r="C49" s="118">
        <f>C24-C12</f>
        <v>643613</v>
      </c>
      <c r="D49" s="180"/>
      <c r="E49" s="118">
        <f t="shared" si="1"/>
        <v>643613</v>
      </c>
      <c r="F49" s="160">
        <f t="shared" si="2"/>
        <v>464777</v>
      </c>
      <c r="G49" s="118">
        <f>G24-G12</f>
        <v>0</v>
      </c>
      <c r="H49" s="118">
        <f>H24-H12</f>
        <v>178836</v>
      </c>
      <c r="I49" s="118">
        <f>I24-I12</f>
        <v>-321377</v>
      </c>
      <c r="J49" s="180"/>
      <c r="K49" s="118">
        <f t="shared" si="3"/>
        <v>-321377</v>
      </c>
      <c r="L49" s="160">
        <f t="shared" si="4"/>
        <v>-142541</v>
      </c>
      <c r="M49" s="118">
        <f>M24-M12</f>
        <v>0</v>
      </c>
      <c r="N49" s="118">
        <f>N24-N12</f>
        <v>-178836</v>
      </c>
      <c r="O49" s="118">
        <f>O24-O12</f>
        <v>-35100</v>
      </c>
      <c r="P49" s="180"/>
      <c r="Q49" s="118">
        <f t="shared" si="5"/>
        <v>-35100</v>
      </c>
      <c r="R49" s="160">
        <f t="shared" si="6"/>
        <v>-35100</v>
      </c>
      <c r="S49" s="118">
        <f>S24-S12</f>
        <v>0</v>
      </c>
      <c r="T49" s="118">
        <f>T24-T12</f>
        <v>0</v>
      </c>
      <c r="U49" s="118">
        <f>U24-U12</f>
        <v>-132867</v>
      </c>
      <c r="V49" s="180"/>
      <c r="W49" s="118">
        <f t="shared" si="7"/>
        <v>-132867</v>
      </c>
      <c r="X49" s="160">
        <f t="shared" si="8"/>
        <v>-132867</v>
      </c>
      <c r="Y49" s="118">
        <f>Y24-Y12</f>
        <v>0</v>
      </c>
      <c r="Z49" s="118">
        <f>Z24-Z12</f>
        <v>0</v>
      </c>
      <c r="AA49" s="118">
        <f>AA24-AA12</f>
        <v>-202079</v>
      </c>
      <c r="AB49" s="180"/>
      <c r="AC49" s="118">
        <f t="shared" si="9"/>
        <v>-202079</v>
      </c>
      <c r="AD49" s="160">
        <f t="shared" si="10"/>
        <v>-230520</v>
      </c>
      <c r="AE49" s="118">
        <f>AE24-AE12</f>
        <v>28441</v>
      </c>
      <c r="AF49" s="118">
        <f>AF24-AF12</f>
        <v>0</v>
      </c>
      <c r="AG49" s="118">
        <f>AG24-AG12</f>
        <v>-84815</v>
      </c>
      <c r="AH49" s="180"/>
      <c r="AI49" s="118">
        <f t="shared" si="11"/>
        <v>-84815</v>
      </c>
      <c r="AJ49" s="160">
        <f t="shared" si="12"/>
        <v>-70829</v>
      </c>
      <c r="AK49" s="118">
        <f>AK24-AK12</f>
        <v>-13986</v>
      </c>
      <c r="AL49" s="118">
        <f>AL24-AL12</f>
        <v>0</v>
      </c>
      <c r="AM49" s="118">
        <f t="shared" si="13"/>
        <v>-132625</v>
      </c>
      <c r="AN49" s="180">
        <f t="shared" si="14"/>
        <v>0</v>
      </c>
      <c r="AO49" s="118">
        <f t="shared" si="15"/>
        <v>-132625</v>
      </c>
      <c r="AP49" s="160">
        <f t="shared" si="16"/>
        <v>-147080</v>
      </c>
      <c r="AQ49" s="118">
        <f t="shared" si="17"/>
        <v>14455</v>
      </c>
      <c r="AR49" s="118">
        <f t="shared" si="18"/>
        <v>0</v>
      </c>
      <c r="AS49" s="119"/>
      <c r="AT49" s="119"/>
    </row>
    <row r="50" spans="1:46" s="120" customFormat="1" ht="15" customHeight="1" x14ac:dyDescent="0.2">
      <c r="A50" s="127"/>
      <c r="B50" s="117" t="s">
        <v>110</v>
      </c>
      <c r="C50" s="118">
        <f t="shared" ref="C50:H51" si="19">C28-C16</f>
        <v>-27106</v>
      </c>
      <c r="D50" s="180"/>
      <c r="E50" s="118">
        <f t="shared" si="1"/>
        <v>-27106</v>
      </c>
      <c r="F50" s="160">
        <f t="shared" si="2"/>
        <v>-27106</v>
      </c>
      <c r="G50" s="118">
        <f t="shared" si="19"/>
        <v>0</v>
      </c>
      <c r="H50" s="118">
        <f t="shared" si="19"/>
        <v>0</v>
      </c>
      <c r="I50" s="118">
        <f t="shared" ref="I50:N51" si="20">I28-I16</f>
        <v>19</v>
      </c>
      <c r="J50" s="180"/>
      <c r="K50" s="118">
        <f t="shared" si="3"/>
        <v>19</v>
      </c>
      <c r="L50" s="160">
        <f t="shared" si="4"/>
        <v>19</v>
      </c>
      <c r="M50" s="118">
        <f t="shared" si="20"/>
        <v>0</v>
      </c>
      <c r="N50" s="118">
        <f t="shared" si="20"/>
        <v>0</v>
      </c>
      <c r="O50" s="118">
        <f t="shared" ref="O50:T51" si="21">O28-O16</f>
        <v>0</v>
      </c>
      <c r="P50" s="180"/>
      <c r="Q50" s="118">
        <f t="shared" si="5"/>
        <v>0</v>
      </c>
      <c r="R50" s="160">
        <f t="shared" si="6"/>
        <v>0</v>
      </c>
      <c r="S50" s="118">
        <f t="shared" si="21"/>
        <v>0</v>
      </c>
      <c r="T50" s="118">
        <f t="shared" si="21"/>
        <v>0</v>
      </c>
      <c r="U50" s="118">
        <f t="shared" ref="U50:Z51" si="22">U28-U16</f>
        <v>0</v>
      </c>
      <c r="V50" s="180"/>
      <c r="W50" s="118">
        <f t="shared" si="7"/>
        <v>0</v>
      </c>
      <c r="X50" s="160">
        <f t="shared" si="8"/>
        <v>0</v>
      </c>
      <c r="Y50" s="118">
        <f t="shared" si="22"/>
        <v>0</v>
      </c>
      <c r="Z50" s="118">
        <f t="shared" si="22"/>
        <v>0</v>
      </c>
      <c r="AA50" s="118">
        <f t="shared" ref="AA50:AF51" si="23">AA28-AA16</f>
        <v>-13467</v>
      </c>
      <c r="AB50" s="180"/>
      <c r="AC50" s="118">
        <f t="shared" si="9"/>
        <v>-13467</v>
      </c>
      <c r="AD50" s="160">
        <f t="shared" si="10"/>
        <v>-13022</v>
      </c>
      <c r="AE50" s="118">
        <f t="shared" si="23"/>
        <v>-445</v>
      </c>
      <c r="AF50" s="118">
        <f t="shared" si="23"/>
        <v>0</v>
      </c>
      <c r="AG50" s="118">
        <f t="shared" ref="AG50:AL51" si="24">AG28-AG16</f>
        <v>0</v>
      </c>
      <c r="AH50" s="180"/>
      <c r="AI50" s="118">
        <f t="shared" si="11"/>
        <v>0</v>
      </c>
      <c r="AJ50" s="160">
        <f t="shared" si="12"/>
        <v>0</v>
      </c>
      <c r="AK50" s="118">
        <f t="shared" si="24"/>
        <v>0</v>
      </c>
      <c r="AL50" s="118">
        <f t="shared" si="24"/>
        <v>0</v>
      </c>
      <c r="AM50" s="118">
        <f t="shared" si="13"/>
        <v>-40554</v>
      </c>
      <c r="AN50" s="180">
        <f t="shared" si="14"/>
        <v>0</v>
      </c>
      <c r="AO50" s="118">
        <f t="shared" si="15"/>
        <v>-40554</v>
      </c>
      <c r="AP50" s="160">
        <f t="shared" si="16"/>
        <v>-40109</v>
      </c>
      <c r="AQ50" s="118">
        <f t="shared" si="17"/>
        <v>-445</v>
      </c>
      <c r="AR50" s="118">
        <f t="shared" si="18"/>
        <v>0</v>
      </c>
      <c r="AS50" s="119"/>
      <c r="AT50" s="119"/>
    </row>
    <row r="51" spans="1:46" s="66" customFormat="1" ht="22.5" customHeight="1" x14ac:dyDescent="0.2">
      <c r="A51" s="128" t="s">
        <v>55</v>
      </c>
      <c r="B51" s="132" t="s">
        <v>4</v>
      </c>
      <c r="C51" s="65">
        <f t="shared" si="19"/>
        <v>616507</v>
      </c>
      <c r="D51" s="183">
        <f>D29-D17</f>
        <v>229914</v>
      </c>
      <c r="E51" s="65">
        <f t="shared" si="1"/>
        <v>846421</v>
      </c>
      <c r="F51" s="161">
        <f t="shared" si="2"/>
        <v>667585</v>
      </c>
      <c r="G51" s="65">
        <f t="shared" si="19"/>
        <v>0</v>
      </c>
      <c r="H51" s="65">
        <f t="shared" si="19"/>
        <v>178836</v>
      </c>
      <c r="I51" s="65">
        <f t="shared" si="20"/>
        <v>-321358</v>
      </c>
      <c r="J51" s="183">
        <f>J29-J17</f>
        <v>0</v>
      </c>
      <c r="K51" s="65">
        <f t="shared" si="3"/>
        <v>-321358</v>
      </c>
      <c r="L51" s="161">
        <f t="shared" si="4"/>
        <v>-142522</v>
      </c>
      <c r="M51" s="65">
        <f t="shared" si="20"/>
        <v>0</v>
      </c>
      <c r="N51" s="65">
        <f t="shared" si="20"/>
        <v>-178836</v>
      </c>
      <c r="O51" s="65">
        <f t="shared" si="21"/>
        <v>-35100</v>
      </c>
      <c r="P51" s="183">
        <f>P29-P17</f>
        <v>0</v>
      </c>
      <c r="Q51" s="65">
        <f t="shared" si="5"/>
        <v>-35100</v>
      </c>
      <c r="R51" s="161">
        <f t="shared" si="6"/>
        <v>-35100</v>
      </c>
      <c r="S51" s="65">
        <f t="shared" si="21"/>
        <v>0</v>
      </c>
      <c r="T51" s="65">
        <f t="shared" si="21"/>
        <v>0</v>
      </c>
      <c r="U51" s="65">
        <f t="shared" si="22"/>
        <v>-132867</v>
      </c>
      <c r="V51" s="183">
        <f>V29-V17</f>
        <v>0</v>
      </c>
      <c r="W51" s="65">
        <f t="shared" si="7"/>
        <v>-132867</v>
      </c>
      <c r="X51" s="161">
        <f t="shared" si="8"/>
        <v>-132867</v>
      </c>
      <c r="Y51" s="65">
        <f t="shared" si="22"/>
        <v>0</v>
      </c>
      <c r="Z51" s="65">
        <f t="shared" si="22"/>
        <v>0</v>
      </c>
      <c r="AA51" s="65">
        <f t="shared" si="23"/>
        <v>-215546</v>
      </c>
      <c r="AB51" s="183">
        <f>AB29-AB17</f>
        <v>0</v>
      </c>
      <c r="AC51" s="65">
        <f t="shared" si="9"/>
        <v>-215546</v>
      </c>
      <c r="AD51" s="161">
        <f t="shared" si="10"/>
        <v>-243542</v>
      </c>
      <c r="AE51" s="65">
        <f t="shared" si="23"/>
        <v>27996</v>
      </c>
      <c r="AF51" s="65">
        <f t="shared" si="23"/>
        <v>0</v>
      </c>
      <c r="AG51" s="65">
        <f t="shared" si="24"/>
        <v>-84815</v>
      </c>
      <c r="AH51" s="183">
        <f>AH29-AH17</f>
        <v>0</v>
      </c>
      <c r="AI51" s="65">
        <f t="shared" si="11"/>
        <v>-84815</v>
      </c>
      <c r="AJ51" s="161">
        <f t="shared" si="12"/>
        <v>-70829</v>
      </c>
      <c r="AK51" s="65">
        <f t="shared" si="24"/>
        <v>-13986</v>
      </c>
      <c r="AL51" s="65">
        <f t="shared" si="24"/>
        <v>0</v>
      </c>
      <c r="AM51" s="65">
        <f t="shared" si="13"/>
        <v>-173179</v>
      </c>
      <c r="AN51" s="183">
        <f t="shared" si="14"/>
        <v>229914</v>
      </c>
      <c r="AO51" s="65">
        <f t="shared" si="15"/>
        <v>56735</v>
      </c>
      <c r="AP51" s="161">
        <f t="shared" si="16"/>
        <v>42725</v>
      </c>
      <c r="AQ51" s="65">
        <f t="shared" si="17"/>
        <v>14010</v>
      </c>
      <c r="AR51" s="65">
        <f t="shared" si="18"/>
        <v>0</v>
      </c>
      <c r="AS51" s="77"/>
      <c r="AT51" s="77"/>
    </row>
    <row r="52" spans="1:46" s="66" customFormat="1" ht="21.75" customHeight="1" x14ac:dyDescent="0.2">
      <c r="A52" s="128" t="s">
        <v>7</v>
      </c>
      <c r="B52" s="133" t="s">
        <v>23</v>
      </c>
      <c r="C52" s="65">
        <f>C45-C35</f>
        <v>-616507</v>
      </c>
      <c r="D52" s="183">
        <f>D45-D35</f>
        <v>-229914</v>
      </c>
      <c r="E52" s="65">
        <f t="shared" si="1"/>
        <v>-846421</v>
      </c>
      <c r="F52" s="161">
        <f t="shared" si="2"/>
        <v>-667585</v>
      </c>
      <c r="G52" s="134">
        <f>G45-G35</f>
        <v>0</v>
      </c>
      <c r="H52" s="134">
        <f>H45-H35</f>
        <v>-178836</v>
      </c>
      <c r="I52" s="65">
        <f>I45-I35</f>
        <v>321358</v>
      </c>
      <c r="J52" s="183">
        <f>J45-J35</f>
        <v>0</v>
      </c>
      <c r="K52" s="65">
        <f t="shared" si="3"/>
        <v>321358</v>
      </c>
      <c r="L52" s="161">
        <f t="shared" si="4"/>
        <v>142522</v>
      </c>
      <c r="M52" s="134">
        <f>M45-M35</f>
        <v>0</v>
      </c>
      <c r="N52" s="134">
        <f>N45-N35</f>
        <v>178836</v>
      </c>
      <c r="O52" s="134">
        <f>O45-O35</f>
        <v>35100</v>
      </c>
      <c r="P52" s="188">
        <f>P45-P35</f>
        <v>0</v>
      </c>
      <c r="Q52" s="65">
        <f t="shared" si="5"/>
        <v>35100</v>
      </c>
      <c r="R52" s="161">
        <f t="shared" si="6"/>
        <v>35100</v>
      </c>
      <c r="S52" s="134">
        <f>S45-S35</f>
        <v>0</v>
      </c>
      <c r="T52" s="134">
        <f>T45-T35</f>
        <v>0</v>
      </c>
      <c r="U52" s="134">
        <f>U45-U35</f>
        <v>132867</v>
      </c>
      <c r="V52" s="188">
        <f>V45-V35</f>
        <v>0</v>
      </c>
      <c r="W52" s="65">
        <f t="shared" si="7"/>
        <v>132867</v>
      </c>
      <c r="X52" s="161">
        <f t="shared" si="8"/>
        <v>132867</v>
      </c>
      <c r="Y52" s="134">
        <f>Y45-Y35</f>
        <v>0</v>
      </c>
      <c r="Z52" s="134">
        <f>Z45-Z35</f>
        <v>0</v>
      </c>
      <c r="AA52" s="134">
        <f>AA45-AA35</f>
        <v>215546</v>
      </c>
      <c r="AB52" s="188">
        <f>AB45-AB35</f>
        <v>0</v>
      </c>
      <c r="AC52" s="65">
        <f t="shared" si="9"/>
        <v>215546</v>
      </c>
      <c r="AD52" s="161">
        <f t="shared" si="10"/>
        <v>243542</v>
      </c>
      <c r="AE52" s="134">
        <f>AE45-AE35</f>
        <v>-27996</v>
      </c>
      <c r="AF52" s="134">
        <f>AF45-AF35</f>
        <v>0</v>
      </c>
      <c r="AG52" s="134">
        <f>AG45-AG35</f>
        <v>84815</v>
      </c>
      <c r="AH52" s="188">
        <f>AH45-AH35</f>
        <v>0</v>
      </c>
      <c r="AI52" s="65">
        <f t="shared" si="11"/>
        <v>84815</v>
      </c>
      <c r="AJ52" s="161">
        <f t="shared" si="12"/>
        <v>70829</v>
      </c>
      <c r="AK52" s="134">
        <f>AK45-AK35</f>
        <v>13986</v>
      </c>
      <c r="AL52" s="134">
        <f>AL45-AL35</f>
        <v>0</v>
      </c>
      <c r="AM52" s="134">
        <f t="shared" si="13"/>
        <v>173179</v>
      </c>
      <c r="AN52" s="188">
        <f t="shared" si="14"/>
        <v>-229914</v>
      </c>
      <c r="AO52" s="65">
        <f t="shared" si="15"/>
        <v>-56735</v>
      </c>
      <c r="AP52" s="162">
        <f t="shared" si="16"/>
        <v>-42725</v>
      </c>
      <c r="AQ52" s="134">
        <f t="shared" si="17"/>
        <v>-14010</v>
      </c>
      <c r="AR52" s="134">
        <f t="shared" si="18"/>
        <v>0</v>
      </c>
      <c r="AS52" s="77"/>
      <c r="AT52" s="77"/>
    </row>
    <row r="53" spans="1:46" s="11" customFormat="1" ht="21.75" customHeight="1" x14ac:dyDescent="0.2">
      <c r="A53" s="129" t="s">
        <v>22</v>
      </c>
      <c r="B53" s="84" t="s">
        <v>112</v>
      </c>
      <c r="C53" s="83"/>
      <c r="D53" s="184"/>
      <c r="E53" s="83">
        <f t="shared" si="1"/>
        <v>0</v>
      </c>
      <c r="F53" s="163">
        <f t="shared" si="2"/>
        <v>0</v>
      </c>
      <c r="G53" s="82"/>
      <c r="H53" s="82"/>
      <c r="I53" s="83"/>
      <c r="J53" s="184"/>
      <c r="K53" s="83">
        <f t="shared" si="3"/>
        <v>0</v>
      </c>
      <c r="L53" s="163">
        <f t="shared" si="4"/>
        <v>0</v>
      </c>
      <c r="M53" s="82"/>
      <c r="N53" s="82"/>
      <c r="O53" s="10"/>
      <c r="P53" s="189"/>
      <c r="Q53" s="83">
        <f t="shared" si="5"/>
        <v>0</v>
      </c>
      <c r="R53" s="163">
        <f t="shared" si="6"/>
        <v>0</v>
      </c>
      <c r="S53" s="10"/>
      <c r="T53" s="76"/>
      <c r="U53" s="10"/>
      <c r="V53" s="189"/>
      <c r="W53" s="83">
        <f t="shared" si="7"/>
        <v>0</v>
      </c>
      <c r="X53" s="163">
        <f t="shared" si="8"/>
        <v>0</v>
      </c>
      <c r="Y53" s="10"/>
      <c r="Z53" s="76"/>
      <c r="AA53" s="10"/>
      <c r="AB53" s="189"/>
      <c r="AC53" s="83">
        <f t="shared" si="9"/>
        <v>0</v>
      </c>
      <c r="AD53" s="163">
        <f t="shared" si="10"/>
        <v>0</v>
      </c>
      <c r="AE53" s="10"/>
      <c r="AF53" s="76"/>
      <c r="AG53" s="10"/>
      <c r="AH53" s="189"/>
      <c r="AI53" s="83">
        <f t="shared" si="11"/>
        <v>0</v>
      </c>
      <c r="AJ53" s="163">
        <f t="shared" si="12"/>
        <v>0</v>
      </c>
      <c r="AK53" s="10"/>
      <c r="AL53" s="76"/>
      <c r="AM53" s="10">
        <f t="shared" si="13"/>
        <v>0</v>
      </c>
      <c r="AN53" s="189">
        <f t="shared" si="14"/>
        <v>0</v>
      </c>
      <c r="AO53" s="83">
        <f t="shared" si="15"/>
        <v>0</v>
      </c>
      <c r="AP53" s="172"/>
      <c r="AQ53" s="10"/>
      <c r="AR53" s="76"/>
      <c r="AS53" s="10"/>
      <c r="AT53" s="10"/>
    </row>
    <row r="54" spans="1:46" s="141" customFormat="1" ht="12" x14ac:dyDescent="0.2">
      <c r="A54" s="137"/>
      <c r="B54" s="136" t="s">
        <v>115</v>
      </c>
      <c r="C54" s="138">
        <f>5</f>
        <v>5</v>
      </c>
      <c r="D54" s="185"/>
      <c r="E54" s="138">
        <f t="shared" si="1"/>
        <v>5</v>
      </c>
      <c r="F54" s="164">
        <f t="shared" si="2"/>
        <v>5</v>
      </c>
      <c r="G54" s="139"/>
      <c r="H54" s="139"/>
      <c r="I54" s="138">
        <v>27</v>
      </c>
      <c r="J54" s="185"/>
      <c r="K54" s="138">
        <f t="shared" si="3"/>
        <v>27</v>
      </c>
      <c r="L54" s="164">
        <f t="shared" si="4"/>
        <v>25</v>
      </c>
      <c r="M54" s="139"/>
      <c r="N54" s="139">
        <v>2</v>
      </c>
      <c r="O54" s="138">
        <v>7</v>
      </c>
      <c r="P54" s="185"/>
      <c r="Q54" s="138">
        <f t="shared" si="5"/>
        <v>7</v>
      </c>
      <c r="R54" s="164">
        <f t="shared" si="6"/>
        <v>7</v>
      </c>
      <c r="S54" s="139"/>
      <c r="T54" s="139"/>
      <c r="U54" s="138">
        <f>19+9+3+1+2+3</f>
        <v>37</v>
      </c>
      <c r="V54" s="185"/>
      <c r="W54" s="138">
        <f t="shared" si="7"/>
        <v>37</v>
      </c>
      <c r="X54" s="164">
        <f t="shared" si="8"/>
        <v>37</v>
      </c>
      <c r="Y54" s="139"/>
      <c r="Z54" s="139"/>
      <c r="AA54" s="138">
        <v>63.83</v>
      </c>
      <c r="AB54" s="185"/>
      <c r="AC54" s="138">
        <f t="shared" si="9"/>
        <v>63.83</v>
      </c>
      <c r="AD54" s="164">
        <f t="shared" si="10"/>
        <v>57.91</v>
      </c>
      <c r="AE54" s="139">
        <v>5.92</v>
      </c>
      <c r="AF54" s="139"/>
      <c r="AG54" s="138">
        <v>33</v>
      </c>
      <c r="AH54" s="185"/>
      <c r="AI54" s="138">
        <f t="shared" si="11"/>
        <v>33</v>
      </c>
      <c r="AJ54" s="164">
        <f t="shared" si="12"/>
        <v>29</v>
      </c>
      <c r="AK54" s="139">
        <v>4</v>
      </c>
      <c r="AL54" s="139"/>
      <c r="AM54" s="138">
        <f t="shared" si="13"/>
        <v>172.82999999999998</v>
      </c>
      <c r="AN54" s="185">
        <f t="shared" si="14"/>
        <v>0</v>
      </c>
      <c r="AO54" s="138">
        <f t="shared" si="15"/>
        <v>172.82999999999998</v>
      </c>
      <c r="AP54" s="173">
        <f t="shared" ref="AP54:AR57" si="25">AJ54+AD54+X54+R54+L54+F54</f>
        <v>160.91</v>
      </c>
      <c r="AQ54" s="139">
        <f t="shared" si="25"/>
        <v>9.92</v>
      </c>
      <c r="AR54" s="139">
        <f t="shared" si="25"/>
        <v>2</v>
      </c>
      <c r="AS54" s="12"/>
      <c r="AT54" s="12"/>
    </row>
    <row r="55" spans="1:46" s="141" customFormat="1" ht="12" x14ac:dyDescent="0.2">
      <c r="A55" s="137"/>
      <c r="B55" s="136" t="s">
        <v>113</v>
      </c>
      <c r="C55" s="138">
        <v>87.73</v>
      </c>
      <c r="D55" s="185">
        <v>101.3</v>
      </c>
      <c r="E55" s="138">
        <f t="shared" si="1"/>
        <v>189.03</v>
      </c>
      <c r="F55" s="164">
        <f t="shared" si="2"/>
        <v>189.03</v>
      </c>
      <c r="G55" s="139"/>
      <c r="H55" s="139"/>
      <c r="I55" s="138">
        <v>0</v>
      </c>
      <c r="J55" s="185"/>
      <c r="K55" s="138">
        <f t="shared" si="3"/>
        <v>0</v>
      </c>
      <c r="L55" s="164">
        <f t="shared" si="4"/>
        <v>0</v>
      </c>
      <c r="M55" s="139"/>
      <c r="N55" s="139"/>
      <c r="O55" s="138">
        <v>2</v>
      </c>
      <c r="P55" s="185"/>
      <c r="Q55" s="138">
        <f t="shared" si="5"/>
        <v>2</v>
      </c>
      <c r="R55" s="164">
        <f t="shared" si="6"/>
        <v>2</v>
      </c>
      <c r="S55" s="140"/>
      <c r="T55" s="139"/>
      <c r="U55" s="138">
        <v>6.25</v>
      </c>
      <c r="V55" s="185"/>
      <c r="W55" s="138">
        <f t="shared" si="7"/>
        <v>6.25</v>
      </c>
      <c r="X55" s="164">
        <f t="shared" si="8"/>
        <v>6.25</v>
      </c>
      <c r="Y55" s="140"/>
      <c r="Z55" s="139"/>
      <c r="AA55" s="138">
        <v>8.25</v>
      </c>
      <c r="AB55" s="185"/>
      <c r="AC55" s="138">
        <f t="shared" si="9"/>
        <v>8.25</v>
      </c>
      <c r="AD55" s="164">
        <f t="shared" si="10"/>
        <v>0</v>
      </c>
      <c r="AE55" s="140">
        <v>8.25</v>
      </c>
      <c r="AF55" s="139"/>
      <c r="AG55" s="138">
        <v>3</v>
      </c>
      <c r="AH55" s="185"/>
      <c r="AI55" s="138">
        <f t="shared" si="11"/>
        <v>3</v>
      </c>
      <c r="AJ55" s="164">
        <f t="shared" si="12"/>
        <v>3</v>
      </c>
      <c r="AK55" s="140"/>
      <c r="AL55" s="139"/>
      <c r="AM55" s="138">
        <f t="shared" si="13"/>
        <v>107.23</v>
      </c>
      <c r="AN55" s="185">
        <f t="shared" si="14"/>
        <v>101.3</v>
      </c>
      <c r="AO55" s="138">
        <f t="shared" si="15"/>
        <v>208.53</v>
      </c>
      <c r="AP55" s="173">
        <f t="shared" si="25"/>
        <v>200.28</v>
      </c>
      <c r="AQ55" s="140">
        <f t="shared" si="25"/>
        <v>8.25</v>
      </c>
      <c r="AR55" s="139">
        <f t="shared" si="25"/>
        <v>0</v>
      </c>
      <c r="AS55" s="12"/>
      <c r="AT55" s="12"/>
    </row>
    <row r="56" spans="1:46" s="146" customFormat="1" ht="12" x14ac:dyDescent="0.2">
      <c r="A56" s="142"/>
      <c r="B56" s="85" t="s">
        <v>114</v>
      </c>
      <c r="C56" s="143">
        <v>0</v>
      </c>
      <c r="D56" s="185"/>
      <c r="E56" s="143">
        <f t="shared" si="1"/>
        <v>0</v>
      </c>
      <c r="F56" s="165">
        <f t="shared" si="2"/>
        <v>0</v>
      </c>
      <c r="G56" s="144"/>
      <c r="H56" s="144"/>
      <c r="I56" s="143">
        <v>0</v>
      </c>
      <c r="J56" s="185"/>
      <c r="K56" s="143">
        <f t="shared" si="3"/>
        <v>0</v>
      </c>
      <c r="L56" s="165">
        <f t="shared" si="4"/>
        <v>0</v>
      </c>
      <c r="M56" s="144"/>
      <c r="N56" s="144"/>
      <c r="O56" s="143">
        <v>0</v>
      </c>
      <c r="P56" s="185"/>
      <c r="Q56" s="143">
        <f t="shared" si="5"/>
        <v>0</v>
      </c>
      <c r="R56" s="165">
        <f t="shared" si="6"/>
        <v>0</v>
      </c>
      <c r="S56" s="144"/>
      <c r="T56" s="144"/>
      <c r="U56" s="143">
        <v>1</v>
      </c>
      <c r="V56" s="185"/>
      <c r="W56" s="143">
        <f t="shared" si="7"/>
        <v>1</v>
      </c>
      <c r="X56" s="165">
        <f t="shared" si="8"/>
        <v>1</v>
      </c>
      <c r="Y56" s="144"/>
      <c r="Z56" s="144"/>
      <c r="AA56" s="143">
        <v>0</v>
      </c>
      <c r="AB56" s="185"/>
      <c r="AC56" s="143">
        <f t="shared" si="9"/>
        <v>0</v>
      </c>
      <c r="AD56" s="165">
        <f t="shared" si="10"/>
        <v>0</v>
      </c>
      <c r="AE56" s="144"/>
      <c r="AF56" s="144"/>
      <c r="AG56" s="143">
        <v>0</v>
      </c>
      <c r="AH56" s="185"/>
      <c r="AI56" s="143">
        <f t="shared" si="11"/>
        <v>0</v>
      </c>
      <c r="AJ56" s="165">
        <f t="shared" si="12"/>
        <v>0</v>
      </c>
      <c r="AK56" s="144"/>
      <c r="AL56" s="144"/>
      <c r="AM56" s="143">
        <f t="shared" si="13"/>
        <v>1</v>
      </c>
      <c r="AN56" s="185">
        <f t="shared" si="14"/>
        <v>0</v>
      </c>
      <c r="AO56" s="143">
        <f t="shared" si="15"/>
        <v>1</v>
      </c>
      <c r="AP56" s="174">
        <f t="shared" si="25"/>
        <v>1</v>
      </c>
      <c r="AQ56" s="144">
        <f t="shared" si="25"/>
        <v>0</v>
      </c>
      <c r="AR56" s="144">
        <f t="shared" si="25"/>
        <v>0</v>
      </c>
      <c r="AS56" s="145"/>
      <c r="AT56" s="145"/>
    </row>
    <row r="57" spans="1:46" s="141" customFormat="1" ht="12" x14ac:dyDescent="0.2">
      <c r="A57" s="137"/>
      <c r="B57" s="136" t="s">
        <v>173</v>
      </c>
      <c r="C57" s="138">
        <v>0</v>
      </c>
      <c r="D57" s="185"/>
      <c r="E57" s="138">
        <f t="shared" si="1"/>
        <v>0</v>
      </c>
      <c r="F57" s="164">
        <f t="shared" si="2"/>
        <v>0</v>
      </c>
      <c r="G57" s="139"/>
      <c r="H57" s="139"/>
      <c r="I57" s="138">
        <v>2</v>
      </c>
      <c r="J57" s="185"/>
      <c r="K57" s="138">
        <f t="shared" si="3"/>
        <v>2</v>
      </c>
      <c r="L57" s="164">
        <f t="shared" si="4"/>
        <v>2</v>
      </c>
      <c r="M57" s="139"/>
      <c r="N57" s="139"/>
      <c r="O57" s="138">
        <v>0</v>
      </c>
      <c r="P57" s="185"/>
      <c r="Q57" s="138">
        <f t="shared" si="5"/>
        <v>0</v>
      </c>
      <c r="R57" s="164">
        <f t="shared" si="6"/>
        <v>0</v>
      </c>
      <c r="S57" s="139"/>
      <c r="T57" s="139"/>
      <c r="U57" s="138">
        <v>0.5</v>
      </c>
      <c r="V57" s="185"/>
      <c r="W57" s="138">
        <f t="shared" si="7"/>
        <v>0.5</v>
      </c>
      <c r="X57" s="164">
        <f t="shared" si="8"/>
        <v>0.5</v>
      </c>
      <c r="Y57" s="139"/>
      <c r="Z57" s="139"/>
      <c r="AA57" s="138">
        <v>2</v>
      </c>
      <c r="AB57" s="185"/>
      <c r="AC57" s="138">
        <f t="shared" si="9"/>
        <v>2</v>
      </c>
      <c r="AD57" s="164">
        <f t="shared" si="10"/>
        <v>2</v>
      </c>
      <c r="AE57" s="139"/>
      <c r="AF57" s="139"/>
      <c r="AG57" s="138">
        <v>0</v>
      </c>
      <c r="AH57" s="185"/>
      <c r="AI57" s="138">
        <f t="shared" si="11"/>
        <v>0</v>
      </c>
      <c r="AJ57" s="164">
        <f t="shared" si="12"/>
        <v>0</v>
      </c>
      <c r="AK57" s="139"/>
      <c r="AL57" s="139"/>
      <c r="AM57" s="138">
        <f t="shared" si="13"/>
        <v>4.5</v>
      </c>
      <c r="AN57" s="185">
        <f t="shared" si="14"/>
        <v>0</v>
      </c>
      <c r="AO57" s="138">
        <f t="shared" si="15"/>
        <v>4.5</v>
      </c>
      <c r="AP57" s="173">
        <f t="shared" si="25"/>
        <v>4.5</v>
      </c>
      <c r="AQ57" s="139">
        <f t="shared" si="25"/>
        <v>0</v>
      </c>
      <c r="AR57" s="139">
        <f t="shared" si="25"/>
        <v>0</v>
      </c>
      <c r="AS57" s="12"/>
      <c r="AT57" s="12"/>
    </row>
    <row r="58" spans="1:46" x14ac:dyDescent="0.2">
      <c r="C58" s="4"/>
      <c r="D58" s="186"/>
      <c r="E58" s="4"/>
      <c r="F58" s="170"/>
      <c r="G58" s="3"/>
      <c r="H58" s="3"/>
      <c r="I58" s="4"/>
      <c r="J58" s="186"/>
      <c r="K58" s="4"/>
      <c r="L58" s="170"/>
      <c r="M58" s="3"/>
      <c r="N58" s="3"/>
      <c r="O58" s="4"/>
      <c r="P58" s="186"/>
      <c r="Q58" s="4"/>
      <c r="R58" s="170"/>
      <c r="S58" s="3"/>
      <c r="T58" s="3"/>
      <c r="U58" s="4"/>
      <c r="V58" s="186"/>
      <c r="W58" s="4"/>
      <c r="X58" s="170"/>
      <c r="Y58" s="3"/>
      <c r="Z58" s="3"/>
      <c r="AA58" s="4"/>
      <c r="AB58" s="186"/>
      <c r="AC58" s="4"/>
      <c r="AD58" s="170"/>
      <c r="AE58" s="3"/>
      <c r="AF58" s="3"/>
      <c r="AG58" s="4"/>
      <c r="AH58" s="186"/>
      <c r="AI58" s="4"/>
      <c r="AJ58" s="170"/>
      <c r="AK58" s="3"/>
      <c r="AL58" s="3"/>
      <c r="AM58" s="4"/>
      <c r="AN58" s="186"/>
      <c r="AO58" s="4"/>
      <c r="AP58" s="170"/>
      <c r="AQ58" s="3"/>
      <c r="AR58" s="3"/>
      <c r="AS58" s="3"/>
      <c r="AT58" s="3"/>
    </row>
    <row r="59" spans="1:46" x14ac:dyDescent="0.2">
      <c r="B59" s="147"/>
      <c r="C59" s="4"/>
      <c r="D59" s="186"/>
      <c r="E59" s="4"/>
      <c r="F59" s="170"/>
      <c r="G59" s="3"/>
      <c r="H59" s="3"/>
      <c r="I59" s="4"/>
      <c r="J59" s="186"/>
      <c r="K59" s="4"/>
      <c r="L59" s="170"/>
      <c r="M59" s="3"/>
      <c r="N59" s="3"/>
      <c r="O59" s="4"/>
      <c r="P59" s="186"/>
      <c r="Q59" s="4"/>
      <c r="R59" s="170"/>
      <c r="S59" s="3"/>
      <c r="T59" s="3"/>
      <c r="U59" s="4"/>
      <c r="V59" s="186"/>
      <c r="W59" s="4"/>
      <c r="X59" s="170"/>
      <c r="Y59" s="3"/>
      <c r="Z59" s="3"/>
      <c r="AA59" s="4"/>
      <c r="AB59" s="186"/>
      <c r="AC59" s="4"/>
      <c r="AD59" s="170"/>
      <c r="AE59" s="3"/>
      <c r="AF59" s="3"/>
      <c r="AG59" s="4"/>
      <c r="AH59" s="186"/>
      <c r="AI59" s="4"/>
      <c r="AJ59" s="170"/>
      <c r="AK59" s="3"/>
      <c r="AL59" s="3"/>
      <c r="AM59" s="4"/>
      <c r="AN59" s="186"/>
      <c r="AO59" s="4"/>
      <c r="AP59" s="170"/>
      <c r="AQ59" s="3"/>
      <c r="AR59" s="3"/>
      <c r="AS59" s="3"/>
      <c r="AT59" s="3"/>
    </row>
    <row r="60" spans="1:46" x14ac:dyDescent="0.2">
      <c r="C60" s="4"/>
      <c r="D60" s="186"/>
      <c r="E60" s="4"/>
      <c r="F60" s="170"/>
      <c r="G60" s="3"/>
      <c r="H60" s="3"/>
      <c r="I60" s="4"/>
      <c r="J60" s="186"/>
      <c r="K60" s="4"/>
      <c r="L60" s="170"/>
      <c r="M60" s="3"/>
      <c r="N60" s="3"/>
      <c r="O60" s="4"/>
      <c r="P60" s="186"/>
      <c r="Q60" s="4"/>
      <c r="R60" s="170"/>
      <c r="S60" s="3"/>
      <c r="T60" s="3"/>
      <c r="U60" s="4"/>
      <c r="V60" s="186"/>
      <c r="W60" s="4"/>
      <c r="X60" s="170"/>
      <c r="Y60" s="3"/>
      <c r="Z60" s="3"/>
      <c r="AA60" s="4"/>
      <c r="AB60" s="186"/>
      <c r="AC60" s="4"/>
      <c r="AD60" s="170"/>
      <c r="AE60" s="3"/>
      <c r="AF60" s="3"/>
      <c r="AG60" s="4"/>
      <c r="AH60" s="186"/>
      <c r="AI60" s="4"/>
      <c r="AJ60" s="170"/>
      <c r="AK60" s="3"/>
      <c r="AL60" s="3"/>
      <c r="AM60" s="4"/>
      <c r="AN60" s="186"/>
      <c r="AO60" s="4"/>
      <c r="AP60" s="170"/>
      <c r="AQ60" s="3"/>
      <c r="AR60" s="3"/>
      <c r="AS60" s="3"/>
      <c r="AT60" s="3"/>
    </row>
    <row r="61" spans="1:46" x14ac:dyDescent="0.2">
      <c r="C61" s="4"/>
      <c r="D61" s="186"/>
      <c r="E61" s="4"/>
      <c r="F61" s="170"/>
      <c r="G61" s="3"/>
      <c r="H61" s="3"/>
      <c r="I61" s="4"/>
      <c r="J61" s="186"/>
      <c r="K61" s="4"/>
      <c r="L61" s="170"/>
      <c r="M61" s="3"/>
      <c r="N61" s="3"/>
      <c r="O61" s="4"/>
      <c r="P61" s="186"/>
      <c r="Q61" s="4"/>
      <c r="R61" s="170"/>
      <c r="S61" s="3"/>
      <c r="T61" s="3"/>
      <c r="U61" s="4"/>
      <c r="V61" s="186"/>
      <c r="W61" s="4"/>
      <c r="X61" s="170"/>
      <c r="Y61" s="3"/>
      <c r="Z61" s="3"/>
      <c r="AA61" s="4"/>
      <c r="AB61" s="186"/>
      <c r="AC61" s="4"/>
      <c r="AD61" s="170"/>
      <c r="AE61" s="3"/>
      <c r="AF61" s="3"/>
      <c r="AG61" s="4"/>
      <c r="AH61" s="186"/>
      <c r="AI61" s="4"/>
      <c r="AJ61" s="170"/>
      <c r="AK61" s="3"/>
      <c r="AL61" s="3"/>
      <c r="AM61" s="4"/>
      <c r="AN61" s="186"/>
      <c r="AO61" s="4"/>
      <c r="AP61" s="170"/>
      <c r="AQ61" s="3"/>
      <c r="AR61" s="3"/>
      <c r="AS61" s="3"/>
      <c r="AT61" s="3"/>
    </row>
    <row r="62" spans="1:46" x14ac:dyDescent="0.2">
      <c r="C62" s="4"/>
      <c r="D62" s="186"/>
      <c r="E62" s="4"/>
      <c r="F62" s="170"/>
      <c r="G62" s="3"/>
      <c r="H62" s="3"/>
      <c r="I62" s="4"/>
      <c r="J62" s="186"/>
      <c r="K62" s="4"/>
      <c r="L62" s="170"/>
      <c r="M62" s="3"/>
      <c r="N62" s="3"/>
      <c r="O62" s="4"/>
      <c r="P62" s="186"/>
      <c r="Q62" s="4"/>
      <c r="R62" s="170"/>
      <c r="S62" s="3"/>
      <c r="T62" s="3"/>
      <c r="U62" s="4"/>
      <c r="V62" s="186"/>
      <c r="W62" s="4"/>
      <c r="X62" s="170"/>
      <c r="Y62" s="3"/>
      <c r="Z62" s="3"/>
      <c r="AA62" s="4"/>
      <c r="AB62" s="186"/>
      <c r="AC62" s="4"/>
      <c r="AD62" s="170"/>
      <c r="AE62" s="3"/>
      <c r="AF62" s="3"/>
      <c r="AG62" s="4"/>
      <c r="AH62" s="186"/>
      <c r="AI62" s="4"/>
      <c r="AJ62" s="170"/>
      <c r="AK62" s="3"/>
      <c r="AL62" s="3"/>
      <c r="AM62" s="4"/>
      <c r="AN62" s="186"/>
      <c r="AO62" s="4"/>
      <c r="AP62" s="170"/>
      <c r="AQ62" s="3"/>
      <c r="AR62" s="3"/>
      <c r="AS62" s="3"/>
      <c r="AT62" s="3"/>
    </row>
    <row r="63" spans="1:46" x14ac:dyDescent="0.2">
      <c r="C63" s="4"/>
      <c r="D63" s="186"/>
      <c r="E63" s="4"/>
      <c r="F63" s="170"/>
      <c r="G63" s="3"/>
      <c r="H63" s="3"/>
      <c r="I63" s="4"/>
      <c r="J63" s="186"/>
      <c r="K63" s="4"/>
      <c r="L63" s="170"/>
      <c r="M63" s="3"/>
      <c r="N63" s="3"/>
      <c r="O63" s="4"/>
      <c r="P63" s="186"/>
      <c r="Q63" s="4"/>
      <c r="R63" s="170"/>
      <c r="S63" s="3"/>
      <c r="T63" s="3"/>
      <c r="U63" s="4"/>
      <c r="V63" s="186"/>
      <c r="W63" s="4"/>
      <c r="X63" s="170"/>
      <c r="Y63" s="3"/>
      <c r="Z63" s="3"/>
      <c r="AA63" s="4"/>
      <c r="AB63" s="186"/>
      <c r="AC63" s="4"/>
      <c r="AD63" s="170"/>
      <c r="AE63" s="3"/>
      <c r="AF63" s="3"/>
      <c r="AG63" s="4"/>
      <c r="AH63" s="186"/>
      <c r="AI63" s="4"/>
      <c r="AJ63" s="170"/>
      <c r="AK63" s="3"/>
      <c r="AL63" s="3"/>
      <c r="AM63" s="4"/>
      <c r="AN63" s="186"/>
      <c r="AO63" s="4"/>
      <c r="AP63" s="170"/>
      <c r="AQ63" s="3"/>
      <c r="AR63" s="3"/>
      <c r="AS63" s="3"/>
      <c r="AT63" s="3"/>
    </row>
    <row r="64" spans="1:46" x14ac:dyDescent="0.2">
      <c r="C64" s="4"/>
      <c r="D64" s="186"/>
      <c r="E64" s="3"/>
      <c r="F64" s="170"/>
      <c r="G64" s="3"/>
      <c r="H64" s="87"/>
      <c r="I64" s="4"/>
      <c r="J64" s="186"/>
      <c r="K64" s="3"/>
      <c r="L64" s="170"/>
      <c r="M64" s="3"/>
      <c r="N64" s="87"/>
      <c r="O64" s="3"/>
      <c r="P64" s="186"/>
      <c r="Q64" s="3"/>
      <c r="R64" s="170"/>
      <c r="S64" s="3"/>
      <c r="T64" s="87"/>
      <c r="U64" s="3"/>
      <c r="V64" s="186"/>
      <c r="W64" s="3"/>
      <c r="X64" s="170"/>
      <c r="Y64" s="3"/>
      <c r="Z64" s="87"/>
      <c r="AA64" s="3"/>
      <c r="AB64" s="186"/>
      <c r="AC64" s="3"/>
      <c r="AD64" s="170"/>
      <c r="AE64" s="3"/>
      <c r="AF64" s="87"/>
      <c r="AG64" s="3"/>
      <c r="AH64" s="186"/>
      <c r="AI64" s="3"/>
      <c r="AJ64" s="170"/>
      <c r="AK64" s="3"/>
      <c r="AL64" s="87"/>
      <c r="AM64" s="3"/>
      <c r="AN64" s="186"/>
      <c r="AO64" s="3"/>
      <c r="AP64" s="170"/>
      <c r="AQ64" s="3"/>
      <c r="AR64" s="87"/>
      <c r="AS64" s="3"/>
      <c r="AT64" s="3"/>
    </row>
    <row r="65" spans="3:46" x14ac:dyDescent="0.2">
      <c r="C65" s="4"/>
      <c r="D65" s="186"/>
      <c r="E65" s="3"/>
      <c r="F65" s="170"/>
      <c r="G65" s="3"/>
      <c r="H65" s="87"/>
      <c r="I65" s="4"/>
      <c r="J65" s="186"/>
      <c r="K65" s="3"/>
      <c r="L65" s="170"/>
      <c r="M65" s="3"/>
      <c r="N65" s="87"/>
      <c r="O65" s="3"/>
      <c r="P65" s="186"/>
      <c r="Q65" s="3"/>
      <c r="R65" s="170"/>
      <c r="S65" s="3"/>
      <c r="T65" s="87"/>
      <c r="U65" s="3"/>
      <c r="V65" s="186"/>
      <c r="W65" s="3"/>
      <c r="X65" s="170"/>
      <c r="Y65" s="3"/>
      <c r="Z65" s="87"/>
      <c r="AA65" s="3"/>
      <c r="AB65" s="186"/>
      <c r="AC65" s="3"/>
      <c r="AD65" s="170"/>
      <c r="AE65" s="3"/>
      <c r="AF65" s="87"/>
      <c r="AG65" s="3"/>
      <c r="AH65" s="186"/>
      <c r="AI65" s="3"/>
      <c r="AJ65" s="170"/>
      <c r="AK65" s="3"/>
      <c r="AL65" s="87"/>
      <c r="AM65" s="3"/>
      <c r="AN65" s="186"/>
      <c r="AO65" s="3"/>
      <c r="AP65" s="170"/>
      <c r="AQ65" s="3"/>
      <c r="AR65" s="87"/>
      <c r="AS65" s="3"/>
      <c r="AT65" s="3"/>
    </row>
    <row r="66" spans="3:46" x14ac:dyDescent="0.2">
      <c r="C66" s="4"/>
      <c r="D66" s="186"/>
      <c r="E66" s="3"/>
      <c r="F66" s="170"/>
      <c r="G66" s="3"/>
      <c r="H66" s="87"/>
      <c r="I66" s="4"/>
      <c r="J66" s="186"/>
      <c r="K66" s="3"/>
      <c r="L66" s="170"/>
      <c r="M66" s="3"/>
      <c r="N66" s="87"/>
      <c r="O66" s="3"/>
      <c r="P66" s="186"/>
      <c r="Q66" s="3"/>
      <c r="R66" s="170"/>
      <c r="S66" s="3"/>
      <c r="T66" s="87"/>
      <c r="U66" s="3"/>
      <c r="V66" s="186"/>
      <c r="W66" s="3"/>
      <c r="X66" s="170"/>
      <c r="Y66" s="3"/>
      <c r="Z66" s="87"/>
      <c r="AA66" s="3"/>
      <c r="AB66" s="186"/>
      <c r="AC66" s="3"/>
      <c r="AD66" s="170"/>
      <c r="AE66" s="3"/>
      <c r="AF66" s="87"/>
      <c r="AG66" s="3"/>
      <c r="AH66" s="186"/>
      <c r="AI66" s="3"/>
      <c r="AJ66" s="170"/>
      <c r="AK66" s="3"/>
      <c r="AL66" s="87"/>
      <c r="AM66" s="3"/>
      <c r="AN66" s="186"/>
      <c r="AO66" s="3"/>
      <c r="AP66" s="170"/>
      <c r="AQ66" s="3"/>
      <c r="AR66" s="87"/>
      <c r="AS66" s="3"/>
      <c r="AT66" s="3"/>
    </row>
    <row r="67" spans="3:46" x14ac:dyDescent="0.2">
      <c r="C67" s="4"/>
      <c r="D67" s="186"/>
      <c r="E67" s="3"/>
      <c r="F67" s="170"/>
      <c r="G67" s="3"/>
      <c r="H67" s="87"/>
      <c r="I67" s="4"/>
      <c r="J67" s="186"/>
      <c r="K67" s="3"/>
      <c r="L67" s="170"/>
      <c r="M67" s="3"/>
      <c r="N67" s="87"/>
      <c r="O67" s="3"/>
      <c r="P67" s="186"/>
      <c r="Q67" s="3"/>
      <c r="R67" s="170"/>
      <c r="S67" s="3"/>
      <c r="T67" s="87"/>
      <c r="U67" s="3"/>
      <c r="V67" s="186"/>
      <c r="W67" s="3"/>
      <c r="X67" s="170"/>
      <c r="Y67" s="3"/>
      <c r="Z67" s="87"/>
      <c r="AA67" s="3"/>
      <c r="AB67" s="186"/>
      <c r="AC67" s="3"/>
      <c r="AD67" s="170"/>
      <c r="AE67" s="3"/>
      <c r="AF67" s="87"/>
      <c r="AG67" s="3"/>
      <c r="AH67" s="186"/>
      <c r="AI67" s="3"/>
      <c r="AJ67" s="170"/>
      <c r="AK67" s="3"/>
      <c r="AL67" s="87"/>
      <c r="AM67" s="3"/>
      <c r="AN67" s="186"/>
      <c r="AO67" s="3"/>
      <c r="AP67" s="170"/>
      <c r="AQ67" s="3"/>
      <c r="AR67" s="87"/>
      <c r="AS67" s="3"/>
      <c r="AT67" s="3"/>
    </row>
    <row r="68" spans="3:46" x14ac:dyDescent="0.2">
      <c r="C68" s="4"/>
      <c r="D68" s="186"/>
      <c r="E68" s="3"/>
      <c r="F68" s="170"/>
      <c r="G68" s="3"/>
      <c r="H68" s="87"/>
      <c r="I68" s="4"/>
      <c r="J68" s="186"/>
      <c r="K68" s="3"/>
      <c r="L68" s="170"/>
      <c r="M68" s="3"/>
      <c r="N68" s="87"/>
      <c r="O68" s="3"/>
      <c r="P68" s="186"/>
      <c r="Q68" s="3"/>
      <c r="R68" s="170"/>
      <c r="S68" s="3"/>
      <c r="T68" s="87"/>
      <c r="U68" s="3"/>
      <c r="V68" s="186"/>
      <c r="W68" s="3"/>
      <c r="X68" s="170"/>
      <c r="Y68" s="3"/>
      <c r="Z68" s="87"/>
      <c r="AA68" s="3"/>
      <c r="AB68" s="186"/>
      <c r="AC68" s="3"/>
      <c r="AD68" s="170"/>
      <c r="AE68" s="3"/>
      <c r="AF68" s="87"/>
      <c r="AG68" s="3"/>
      <c r="AH68" s="186"/>
      <c r="AI68" s="3"/>
      <c r="AJ68" s="170"/>
      <c r="AK68" s="3"/>
      <c r="AL68" s="87"/>
      <c r="AM68" s="3"/>
      <c r="AN68" s="186"/>
      <c r="AO68" s="3"/>
      <c r="AP68" s="170"/>
      <c r="AQ68" s="3"/>
      <c r="AR68" s="87"/>
      <c r="AS68" s="3"/>
      <c r="AT68" s="3"/>
    </row>
    <row r="69" spans="3:46" x14ac:dyDescent="0.2">
      <c r="C69" s="4"/>
      <c r="D69" s="186"/>
      <c r="E69" s="3"/>
      <c r="F69" s="170"/>
      <c r="G69" s="3"/>
      <c r="H69" s="87"/>
      <c r="I69" s="4"/>
      <c r="J69" s="186"/>
      <c r="K69" s="3"/>
      <c r="L69" s="170"/>
      <c r="M69" s="3"/>
      <c r="N69" s="87"/>
      <c r="O69" s="3"/>
      <c r="P69" s="186"/>
      <c r="Q69" s="3"/>
      <c r="R69" s="170"/>
      <c r="S69" s="3"/>
      <c r="T69" s="87"/>
      <c r="U69" s="3"/>
      <c r="V69" s="186"/>
      <c r="W69" s="3"/>
      <c r="X69" s="170"/>
      <c r="Y69" s="3"/>
      <c r="Z69" s="87"/>
      <c r="AA69" s="3"/>
      <c r="AB69" s="186"/>
      <c r="AC69" s="3"/>
      <c r="AD69" s="170"/>
      <c r="AE69" s="3"/>
      <c r="AF69" s="87"/>
      <c r="AG69" s="3"/>
      <c r="AH69" s="186"/>
      <c r="AI69" s="3"/>
      <c r="AJ69" s="170"/>
      <c r="AK69" s="3"/>
      <c r="AL69" s="87"/>
      <c r="AM69" s="3"/>
      <c r="AN69" s="186"/>
      <c r="AO69" s="3"/>
      <c r="AP69" s="170"/>
      <c r="AQ69" s="3"/>
      <c r="AR69" s="87"/>
      <c r="AS69" s="3"/>
      <c r="AT69" s="3"/>
    </row>
    <row r="70" spans="3:46" x14ac:dyDescent="0.2">
      <c r="C70" s="4"/>
      <c r="D70" s="186"/>
      <c r="E70" s="3"/>
      <c r="F70" s="170"/>
      <c r="G70" s="3"/>
      <c r="H70" s="87"/>
      <c r="I70" s="4"/>
      <c r="J70" s="186"/>
      <c r="K70" s="3"/>
      <c r="L70" s="170"/>
      <c r="M70" s="3"/>
      <c r="N70" s="87"/>
      <c r="O70" s="3"/>
      <c r="P70" s="186"/>
      <c r="Q70" s="3"/>
      <c r="R70" s="170"/>
      <c r="S70" s="3"/>
      <c r="T70" s="87"/>
      <c r="U70" s="3"/>
      <c r="V70" s="186"/>
      <c r="W70" s="3"/>
      <c r="X70" s="170"/>
      <c r="Y70" s="3"/>
      <c r="Z70" s="87"/>
      <c r="AA70" s="3"/>
      <c r="AB70" s="186"/>
      <c r="AC70" s="3"/>
      <c r="AD70" s="170"/>
      <c r="AE70" s="3"/>
      <c r="AF70" s="87"/>
      <c r="AG70" s="3"/>
      <c r="AH70" s="186"/>
      <c r="AI70" s="3"/>
      <c r="AJ70" s="170"/>
      <c r="AK70" s="3"/>
      <c r="AL70" s="87"/>
      <c r="AM70" s="3"/>
      <c r="AN70" s="186"/>
      <c r="AO70" s="3"/>
      <c r="AP70" s="170"/>
      <c r="AQ70" s="3"/>
      <c r="AR70" s="87"/>
      <c r="AS70" s="3"/>
      <c r="AT70" s="3"/>
    </row>
    <row r="71" spans="3:46" x14ac:dyDescent="0.2">
      <c r="C71" s="4"/>
      <c r="D71" s="186"/>
      <c r="E71" s="3"/>
      <c r="F71" s="170"/>
      <c r="G71" s="3"/>
      <c r="H71" s="87"/>
      <c r="I71" s="4"/>
      <c r="J71" s="186"/>
      <c r="K71" s="3"/>
      <c r="L71" s="170"/>
      <c r="M71" s="3"/>
      <c r="N71" s="87"/>
      <c r="O71" s="3"/>
      <c r="P71" s="186"/>
      <c r="Q71" s="3"/>
      <c r="R71" s="170"/>
      <c r="S71" s="3"/>
      <c r="T71" s="87"/>
      <c r="U71" s="3"/>
      <c r="V71" s="186"/>
      <c r="W71" s="3"/>
      <c r="X71" s="170"/>
      <c r="Y71" s="3"/>
      <c r="Z71" s="87"/>
      <c r="AA71" s="3"/>
      <c r="AB71" s="186"/>
      <c r="AC71" s="3"/>
      <c r="AD71" s="170"/>
      <c r="AE71" s="3"/>
      <c r="AF71" s="87"/>
      <c r="AG71" s="3"/>
      <c r="AH71" s="186"/>
      <c r="AI71" s="3"/>
      <c r="AJ71" s="170"/>
      <c r="AK71" s="3"/>
      <c r="AL71" s="87"/>
      <c r="AM71" s="3"/>
      <c r="AN71" s="186"/>
      <c r="AO71" s="3"/>
      <c r="AP71" s="170"/>
      <c r="AQ71" s="3"/>
      <c r="AR71" s="87"/>
      <c r="AS71" s="3"/>
      <c r="AT71" s="3"/>
    </row>
    <row r="72" spans="3:46" x14ac:dyDescent="0.2">
      <c r="C72" s="4"/>
      <c r="D72" s="186"/>
      <c r="E72" s="3"/>
      <c r="F72" s="170"/>
      <c r="G72" s="3"/>
      <c r="H72" s="87"/>
      <c r="I72" s="4"/>
      <c r="J72" s="186"/>
      <c r="K72" s="3"/>
      <c r="L72" s="170"/>
      <c r="M72" s="3"/>
      <c r="N72" s="87"/>
      <c r="O72" s="3"/>
      <c r="P72" s="186"/>
      <c r="Q72" s="3"/>
      <c r="R72" s="170"/>
      <c r="S72" s="3"/>
      <c r="T72" s="87"/>
      <c r="U72" s="3"/>
      <c r="V72" s="186"/>
      <c r="W72" s="3"/>
      <c r="X72" s="170"/>
      <c r="Y72" s="3"/>
      <c r="Z72" s="87"/>
      <c r="AA72" s="3"/>
      <c r="AB72" s="186"/>
      <c r="AC72" s="3"/>
      <c r="AD72" s="170"/>
      <c r="AE72" s="3"/>
      <c r="AF72" s="87"/>
      <c r="AG72" s="3"/>
      <c r="AH72" s="186"/>
      <c r="AI72" s="3"/>
      <c r="AJ72" s="170"/>
      <c r="AK72" s="3"/>
      <c r="AL72" s="87"/>
      <c r="AM72" s="3"/>
      <c r="AN72" s="186"/>
      <c r="AO72" s="3"/>
      <c r="AP72" s="170"/>
      <c r="AQ72" s="3"/>
      <c r="AR72" s="87"/>
      <c r="AS72" s="3"/>
      <c r="AT72" s="3"/>
    </row>
    <row r="73" spans="3:46" x14ac:dyDescent="0.2">
      <c r="C73" s="4"/>
      <c r="D73" s="186"/>
      <c r="E73" s="3"/>
      <c r="F73" s="170"/>
      <c r="G73" s="3"/>
      <c r="H73" s="87"/>
      <c r="I73" s="4"/>
      <c r="J73" s="186"/>
      <c r="K73" s="3"/>
      <c r="L73" s="170"/>
      <c r="M73" s="3"/>
      <c r="N73" s="87"/>
      <c r="O73" s="3"/>
      <c r="P73" s="186"/>
      <c r="Q73" s="3"/>
      <c r="R73" s="170"/>
      <c r="S73" s="3"/>
      <c r="T73" s="87"/>
      <c r="U73" s="3"/>
      <c r="V73" s="186"/>
      <c r="W73" s="3"/>
      <c r="X73" s="170"/>
      <c r="Y73" s="3"/>
      <c r="Z73" s="87"/>
      <c r="AA73" s="3"/>
      <c r="AB73" s="186"/>
      <c r="AC73" s="3"/>
      <c r="AD73" s="170"/>
      <c r="AE73" s="3"/>
      <c r="AF73" s="87"/>
      <c r="AG73" s="3"/>
      <c r="AH73" s="186"/>
      <c r="AI73" s="3"/>
      <c r="AJ73" s="170"/>
      <c r="AK73" s="3"/>
      <c r="AL73" s="87"/>
      <c r="AM73" s="3"/>
      <c r="AN73" s="186"/>
      <c r="AO73" s="3"/>
      <c r="AP73" s="170"/>
      <c r="AQ73" s="3"/>
      <c r="AR73" s="87"/>
      <c r="AS73" s="3"/>
      <c r="AT73" s="3"/>
    </row>
    <row r="74" spans="3:46" x14ac:dyDescent="0.2">
      <c r="C74" s="4"/>
      <c r="D74" s="186"/>
      <c r="E74" s="3"/>
      <c r="F74" s="170"/>
      <c r="G74" s="3"/>
      <c r="H74" s="87"/>
      <c r="I74" s="4"/>
      <c r="J74" s="186"/>
      <c r="K74" s="3"/>
      <c r="L74" s="170"/>
      <c r="M74" s="3"/>
      <c r="N74" s="87"/>
      <c r="O74" s="3"/>
      <c r="P74" s="186"/>
      <c r="Q74" s="3"/>
      <c r="R74" s="170"/>
      <c r="S74" s="3"/>
      <c r="T74" s="87"/>
      <c r="U74" s="3"/>
      <c r="V74" s="186"/>
      <c r="W74" s="3"/>
      <c r="X74" s="170"/>
      <c r="Y74" s="3"/>
      <c r="Z74" s="87"/>
      <c r="AA74" s="3"/>
      <c r="AB74" s="186"/>
      <c r="AC74" s="3"/>
      <c r="AD74" s="170"/>
      <c r="AE74" s="3"/>
      <c r="AF74" s="87"/>
      <c r="AG74" s="3"/>
      <c r="AH74" s="186"/>
      <c r="AI74" s="3"/>
      <c r="AJ74" s="170"/>
      <c r="AK74" s="3"/>
      <c r="AL74" s="87"/>
      <c r="AM74" s="3"/>
      <c r="AN74" s="186"/>
      <c r="AO74" s="3"/>
      <c r="AP74" s="170"/>
      <c r="AQ74" s="3"/>
      <c r="AR74" s="87"/>
      <c r="AS74" s="3"/>
      <c r="AT74" s="3"/>
    </row>
    <row r="75" spans="3:46" x14ac:dyDescent="0.2">
      <c r="C75" s="4"/>
      <c r="D75" s="186"/>
      <c r="E75" s="3"/>
      <c r="F75" s="170"/>
      <c r="G75" s="3"/>
      <c r="H75" s="87"/>
      <c r="I75" s="4"/>
      <c r="J75" s="186"/>
      <c r="K75" s="3"/>
      <c r="L75" s="170"/>
      <c r="M75" s="3"/>
      <c r="N75" s="87"/>
      <c r="O75" s="3"/>
      <c r="P75" s="186"/>
      <c r="Q75" s="3"/>
      <c r="R75" s="170"/>
      <c r="S75" s="3"/>
      <c r="T75" s="87"/>
      <c r="U75" s="3"/>
      <c r="V75" s="186"/>
      <c r="W75" s="3"/>
      <c r="X75" s="170"/>
      <c r="Y75" s="3"/>
      <c r="Z75" s="87"/>
      <c r="AA75" s="3"/>
      <c r="AB75" s="186"/>
      <c r="AC75" s="3"/>
      <c r="AD75" s="170"/>
      <c r="AE75" s="3"/>
      <c r="AF75" s="87"/>
      <c r="AG75" s="3"/>
      <c r="AH75" s="186"/>
      <c r="AI75" s="3"/>
      <c r="AJ75" s="170"/>
      <c r="AK75" s="3"/>
      <c r="AL75" s="87"/>
      <c r="AM75" s="3"/>
      <c r="AN75" s="186"/>
      <c r="AO75" s="3"/>
      <c r="AP75" s="170"/>
      <c r="AQ75" s="3"/>
      <c r="AR75" s="87"/>
      <c r="AS75" s="3"/>
      <c r="AT75" s="3"/>
    </row>
    <row r="76" spans="3:46" x14ac:dyDescent="0.2">
      <c r="C76" s="4"/>
      <c r="D76" s="186"/>
      <c r="E76" s="3"/>
      <c r="F76" s="170"/>
      <c r="G76" s="3"/>
      <c r="H76" s="87"/>
      <c r="I76" s="4"/>
      <c r="J76" s="186"/>
      <c r="K76" s="3"/>
      <c r="L76" s="170"/>
      <c r="M76" s="3"/>
      <c r="N76" s="87"/>
      <c r="O76" s="3"/>
      <c r="P76" s="186"/>
      <c r="Q76" s="3"/>
      <c r="R76" s="170"/>
      <c r="S76" s="3"/>
      <c r="T76" s="87"/>
      <c r="U76" s="3"/>
      <c r="V76" s="186"/>
      <c r="W76" s="3"/>
      <c r="X76" s="170"/>
      <c r="Y76" s="3"/>
      <c r="Z76" s="87"/>
      <c r="AA76" s="3"/>
      <c r="AB76" s="186"/>
      <c r="AC76" s="3"/>
      <c r="AD76" s="170"/>
      <c r="AE76" s="3"/>
      <c r="AF76" s="87"/>
      <c r="AG76" s="3"/>
      <c r="AH76" s="186"/>
      <c r="AI76" s="3"/>
      <c r="AJ76" s="170"/>
      <c r="AK76" s="3"/>
      <c r="AL76" s="87"/>
      <c r="AM76" s="3"/>
      <c r="AN76" s="186"/>
      <c r="AO76" s="3"/>
      <c r="AP76" s="170"/>
      <c r="AQ76" s="3"/>
      <c r="AR76" s="87"/>
      <c r="AS76" s="3"/>
      <c r="AT76" s="3"/>
    </row>
    <row r="77" spans="3:46" x14ac:dyDescent="0.2">
      <c r="E77" s="3"/>
      <c r="F77" s="170"/>
      <c r="G77" s="3"/>
      <c r="H77" s="87"/>
      <c r="K77" s="3"/>
      <c r="L77" s="170"/>
      <c r="M77" s="3"/>
      <c r="N77" s="87"/>
      <c r="O77" s="3"/>
      <c r="P77" s="186"/>
      <c r="Q77" s="3"/>
      <c r="R77" s="170"/>
      <c r="S77" s="3"/>
      <c r="T77" s="87"/>
      <c r="U77" s="3"/>
      <c r="V77" s="186"/>
      <c r="W77" s="3"/>
      <c r="X77" s="170"/>
      <c r="Y77" s="3"/>
      <c r="Z77" s="87"/>
      <c r="AA77" s="3"/>
      <c r="AB77" s="186"/>
      <c r="AC77" s="3"/>
      <c r="AD77" s="170"/>
      <c r="AE77" s="3"/>
      <c r="AF77" s="87"/>
      <c r="AG77" s="3"/>
      <c r="AH77" s="186"/>
      <c r="AI77" s="3"/>
      <c r="AJ77" s="170"/>
      <c r="AK77" s="3"/>
      <c r="AL77" s="87"/>
      <c r="AM77" s="3"/>
      <c r="AN77" s="186"/>
      <c r="AO77" s="3"/>
      <c r="AP77" s="170"/>
      <c r="AQ77" s="3"/>
      <c r="AR77" s="87"/>
    </row>
    <row r="78" spans="3:46" x14ac:dyDescent="0.2">
      <c r="E78" s="3"/>
      <c r="F78" s="170"/>
      <c r="G78" s="3"/>
      <c r="H78" s="87"/>
      <c r="K78" s="3"/>
      <c r="L78" s="170"/>
      <c r="M78" s="3"/>
      <c r="N78" s="87"/>
      <c r="O78" s="3"/>
      <c r="P78" s="186"/>
      <c r="Q78" s="3"/>
      <c r="R78" s="170"/>
      <c r="S78" s="3"/>
      <c r="T78" s="87"/>
      <c r="U78" s="3"/>
      <c r="V78" s="186"/>
      <c r="W78" s="3"/>
      <c r="X78" s="170"/>
      <c r="Y78" s="3"/>
      <c r="Z78" s="87"/>
      <c r="AA78" s="3"/>
      <c r="AB78" s="186"/>
      <c r="AC78" s="3"/>
      <c r="AD78" s="170"/>
      <c r="AE78" s="3"/>
      <c r="AF78" s="87"/>
      <c r="AG78" s="3"/>
      <c r="AH78" s="186"/>
      <c r="AI78" s="3"/>
      <c r="AJ78" s="170"/>
      <c r="AK78" s="3"/>
      <c r="AL78" s="87"/>
      <c r="AM78" s="3"/>
      <c r="AN78" s="186"/>
      <c r="AO78" s="3"/>
      <c r="AP78" s="170"/>
      <c r="AQ78" s="3"/>
      <c r="AR78" s="87"/>
    </row>
    <row r="79" spans="3:46" x14ac:dyDescent="0.2">
      <c r="E79" s="3"/>
      <c r="F79" s="170"/>
      <c r="G79" s="3"/>
      <c r="H79" s="87"/>
      <c r="K79" s="3"/>
      <c r="L79" s="170"/>
      <c r="M79" s="3"/>
      <c r="N79" s="87"/>
      <c r="O79" s="3"/>
      <c r="P79" s="186"/>
      <c r="Q79" s="3"/>
      <c r="R79" s="170"/>
      <c r="S79" s="3"/>
      <c r="T79" s="87"/>
      <c r="U79" s="3"/>
      <c r="V79" s="186"/>
      <c r="W79" s="3"/>
      <c r="X79" s="170"/>
      <c r="Y79" s="3"/>
      <c r="Z79" s="87"/>
      <c r="AA79" s="3"/>
      <c r="AB79" s="186"/>
      <c r="AC79" s="3"/>
      <c r="AD79" s="170"/>
      <c r="AE79" s="3"/>
      <c r="AF79" s="87"/>
      <c r="AG79" s="3"/>
      <c r="AH79" s="186"/>
      <c r="AI79" s="3"/>
      <c r="AJ79" s="170"/>
      <c r="AK79" s="3"/>
      <c r="AL79" s="87"/>
      <c r="AM79" s="3"/>
      <c r="AN79" s="186"/>
      <c r="AO79" s="3"/>
      <c r="AP79" s="170"/>
      <c r="AQ79" s="3"/>
      <c r="AR79" s="87"/>
    </row>
    <row r="80" spans="3:46" x14ac:dyDescent="0.2">
      <c r="E80" s="3"/>
      <c r="F80" s="170"/>
      <c r="G80" s="3"/>
      <c r="H80" s="87"/>
      <c r="K80" s="3"/>
      <c r="L80" s="170"/>
      <c r="M80" s="3"/>
      <c r="N80" s="87"/>
      <c r="O80" s="3"/>
      <c r="P80" s="186"/>
      <c r="Q80" s="3"/>
      <c r="R80" s="170"/>
      <c r="S80" s="3"/>
      <c r="T80" s="87"/>
      <c r="U80" s="3"/>
      <c r="V80" s="186"/>
      <c r="W80" s="3"/>
      <c r="X80" s="170"/>
      <c r="Y80" s="3"/>
      <c r="Z80" s="87"/>
      <c r="AA80" s="3"/>
      <c r="AB80" s="186"/>
      <c r="AC80" s="3"/>
      <c r="AD80" s="170"/>
      <c r="AE80" s="3"/>
      <c r="AF80" s="87"/>
      <c r="AG80" s="3"/>
      <c r="AH80" s="186"/>
      <c r="AI80" s="3"/>
      <c r="AJ80" s="170"/>
      <c r="AK80" s="3"/>
      <c r="AL80" s="87"/>
      <c r="AM80" s="3"/>
      <c r="AN80" s="186"/>
      <c r="AO80" s="3"/>
      <c r="AP80" s="170"/>
      <c r="AQ80" s="3"/>
      <c r="AR80" s="87"/>
    </row>
    <row r="81" spans="5:44" x14ac:dyDescent="0.2">
      <c r="E81" s="3"/>
      <c r="F81" s="170"/>
      <c r="G81" s="3"/>
      <c r="H81" s="87"/>
      <c r="K81" s="3"/>
      <c r="L81" s="170"/>
      <c r="M81" s="3"/>
      <c r="N81" s="87"/>
      <c r="O81" s="3"/>
      <c r="P81" s="186"/>
      <c r="Q81" s="3"/>
      <c r="R81" s="170"/>
      <c r="S81" s="3"/>
      <c r="T81" s="87"/>
      <c r="U81" s="3"/>
      <c r="V81" s="186"/>
      <c r="W81" s="3"/>
      <c r="X81" s="170"/>
      <c r="Y81" s="3"/>
      <c r="Z81" s="87"/>
      <c r="AA81" s="3"/>
      <c r="AB81" s="186"/>
      <c r="AC81" s="3"/>
      <c r="AD81" s="170"/>
      <c r="AE81" s="3"/>
      <c r="AF81" s="87"/>
      <c r="AG81" s="3"/>
      <c r="AH81" s="186"/>
      <c r="AI81" s="3"/>
      <c r="AJ81" s="170"/>
      <c r="AK81" s="3"/>
      <c r="AL81" s="87"/>
      <c r="AM81" s="3"/>
      <c r="AN81" s="186"/>
      <c r="AO81" s="3"/>
      <c r="AP81" s="170"/>
      <c r="AQ81" s="3"/>
      <c r="AR81" s="87"/>
    </row>
    <row r="82" spans="5:44" x14ac:dyDescent="0.2">
      <c r="E82" s="3"/>
      <c r="F82" s="170"/>
      <c r="G82" s="3"/>
      <c r="H82" s="87"/>
      <c r="K82" s="3"/>
      <c r="L82" s="170"/>
      <c r="M82" s="3"/>
      <c r="N82" s="87"/>
      <c r="O82" s="3"/>
      <c r="P82" s="186"/>
      <c r="Q82" s="3"/>
      <c r="R82" s="170"/>
      <c r="S82" s="3"/>
      <c r="T82" s="87"/>
      <c r="U82" s="3"/>
      <c r="V82" s="186"/>
      <c r="W82" s="3"/>
      <c r="X82" s="170"/>
      <c r="Y82" s="3"/>
      <c r="Z82" s="87"/>
      <c r="AA82" s="3"/>
      <c r="AB82" s="186"/>
      <c r="AC82" s="3"/>
      <c r="AD82" s="170"/>
      <c r="AE82" s="3"/>
      <c r="AF82" s="87"/>
      <c r="AG82" s="3"/>
      <c r="AH82" s="186"/>
      <c r="AI82" s="3"/>
      <c r="AJ82" s="170"/>
      <c r="AK82" s="3"/>
      <c r="AL82" s="87"/>
      <c r="AM82" s="3"/>
      <c r="AN82" s="186"/>
      <c r="AO82" s="3"/>
      <c r="AP82" s="170"/>
      <c r="AQ82" s="3"/>
      <c r="AR82" s="87"/>
    </row>
    <row r="83" spans="5:44" x14ac:dyDescent="0.2">
      <c r="E83" s="3"/>
      <c r="F83" s="170"/>
      <c r="G83" s="3"/>
      <c r="H83" s="87"/>
      <c r="K83" s="3"/>
      <c r="L83" s="170"/>
      <c r="M83" s="3"/>
      <c r="N83" s="87"/>
      <c r="O83" s="3"/>
      <c r="P83" s="186"/>
      <c r="Q83" s="3"/>
      <c r="R83" s="170"/>
      <c r="S83" s="3"/>
      <c r="T83" s="87"/>
      <c r="U83" s="3"/>
      <c r="V83" s="186"/>
      <c r="W83" s="3"/>
      <c r="X83" s="170"/>
      <c r="Y83" s="3"/>
      <c r="Z83" s="87"/>
      <c r="AA83" s="3"/>
      <c r="AB83" s="186"/>
      <c r="AC83" s="3"/>
      <c r="AD83" s="170"/>
      <c r="AE83" s="3"/>
      <c r="AF83" s="87"/>
      <c r="AG83" s="3"/>
      <c r="AH83" s="186"/>
      <c r="AI83" s="3"/>
      <c r="AJ83" s="170"/>
      <c r="AK83" s="3"/>
      <c r="AL83" s="87"/>
      <c r="AM83" s="3"/>
      <c r="AN83" s="186"/>
      <c r="AO83" s="3"/>
      <c r="AP83" s="170"/>
      <c r="AQ83" s="3"/>
      <c r="AR83" s="87"/>
    </row>
    <row r="84" spans="5:44" x14ac:dyDescent="0.2">
      <c r="E84" s="3"/>
      <c r="F84" s="170"/>
      <c r="G84" s="3"/>
      <c r="H84" s="87"/>
      <c r="K84" s="3"/>
      <c r="L84" s="170"/>
      <c r="M84" s="3"/>
      <c r="N84" s="87"/>
      <c r="O84" s="3"/>
      <c r="P84" s="186"/>
      <c r="Q84" s="3"/>
      <c r="R84" s="170"/>
      <c r="S84" s="3"/>
      <c r="T84" s="87"/>
      <c r="U84" s="3"/>
      <c r="V84" s="186"/>
      <c r="W84" s="3"/>
      <c r="X84" s="170"/>
      <c r="Y84" s="3"/>
      <c r="Z84" s="87"/>
      <c r="AA84" s="3"/>
      <c r="AB84" s="186"/>
      <c r="AC84" s="3"/>
      <c r="AD84" s="170"/>
      <c r="AE84" s="3"/>
      <c r="AF84" s="87"/>
      <c r="AG84" s="3"/>
      <c r="AH84" s="186"/>
      <c r="AI84" s="3"/>
      <c r="AJ84" s="170"/>
      <c r="AK84" s="3"/>
      <c r="AL84" s="87"/>
      <c r="AM84" s="3"/>
      <c r="AN84" s="186"/>
      <c r="AO84" s="3"/>
      <c r="AP84" s="170"/>
      <c r="AQ84" s="3"/>
      <c r="AR84" s="87"/>
    </row>
    <row r="85" spans="5:44" x14ac:dyDescent="0.2">
      <c r="E85" s="3"/>
      <c r="F85" s="170"/>
      <c r="G85" s="3"/>
      <c r="H85" s="87"/>
      <c r="K85" s="3"/>
      <c r="L85" s="170"/>
      <c r="M85" s="3"/>
      <c r="N85" s="87"/>
      <c r="O85" s="3"/>
      <c r="P85" s="186"/>
      <c r="Q85" s="3"/>
      <c r="R85" s="170"/>
      <c r="S85" s="3"/>
      <c r="T85" s="87"/>
      <c r="U85" s="3"/>
      <c r="V85" s="186"/>
      <c r="W85" s="3"/>
      <c r="X85" s="170"/>
      <c r="Y85" s="3"/>
      <c r="Z85" s="87"/>
      <c r="AA85" s="3"/>
      <c r="AB85" s="186"/>
      <c r="AC85" s="3"/>
      <c r="AD85" s="170"/>
      <c r="AE85" s="3"/>
      <c r="AF85" s="87"/>
      <c r="AG85" s="3"/>
      <c r="AH85" s="186"/>
      <c r="AI85" s="3"/>
      <c r="AJ85" s="170"/>
      <c r="AK85" s="3"/>
      <c r="AL85" s="87"/>
      <c r="AM85" s="3"/>
      <c r="AN85" s="186"/>
      <c r="AO85" s="3"/>
      <c r="AP85" s="170"/>
      <c r="AQ85" s="3"/>
      <c r="AR85" s="87"/>
    </row>
    <row r="86" spans="5:44" x14ac:dyDescent="0.2">
      <c r="E86" s="3"/>
      <c r="F86" s="170"/>
      <c r="G86" s="3"/>
      <c r="H86" s="87"/>
      <c r="K86" s="3"/>
      <c r="L86" s="170"/>
      <c r="M86" s="3"/>
      <c r="N86" s="87"/>
      <c r="O86" s="3"/>
      <c r="P86" s="186"/>
      <c r="Q86" s="3"/>
      <c r="R86" s="170"/>
      <c r="S86" s="3"/>
      <c r="T86" s="87"/>
      <c r="U86" s="3"/>
      <c r="V86" s="186"/>
      <c r="W86" s="3"/>
      <c r="X86" s="170"/>
      <c r="Y86" s="3"/>
      <c r="Z86" s="87"/>
      <c r="AA86" s="3"/>
      <c r="AB86" s="186"/>
      <c r="AC86" s="3"/>
      <c r="AD86" s="170"/>
      <c r="AE86" s="3"/>
      <c r="AF86" s="87"/>
      <c r="AG86" s="3"/>
      <c r="AH86" s="186"/>
      <c r="AI86" s="3"/>
      <c r="AJ86" s="170"/>
      <c r="AK86" s="3"/>
      <c r="AL86" s="87"/>
      <c r="AM86" s="3"/>
      <c r="AN86" s="186"/>
      <c r="AO86" s="3"/>
      <c r="AP86" s="170"/>
      <c r="AQ86" s="3"/>
      <c r="AR86" s="87"/>
    </row>
    <row r="87" spans="5:44" x14ac:dyDescent="0.2">
      <c r="E87" s="3"/>
      <c r="F87" s="170"/>
      <c r="G87" s="3"/>
      <c r="H87" s="87"/>
      <c r="K87" s="3"/>
      <c r="L87" s="170"/>
      <c r="M87" s="3"/>
      <c r="N87" s="87"/>
      <c r="O87" s="3"/>
      <c r="P87" s="186"/>
      <c r="Q87" s="3"/>
      <c r="R87" s="170"/>
      <c r="S87" s="3"/>
      <c r="T87" s="87"/>
      <c r="U87" s="3"/>
      <c r="V87" s="186"/>
      <c r="W87" s="3"/>
      <c r="X87" s="170"/>
      <c r="Y87" s="3"/>
      <c r="Z87" s="87"/>
      <c r="AA87" s="3"/>
      <c r="AB87" s="186"/>
      <c r="AC87" s="3"/>
      <c r="AD87" s="170"/>
      <c r="AE87" s="3"/>
      <c r="AF87" s="87"/>
      <c r="AG87" s="3"/>
      <c r="AH87" s="186"/>
      <c r="AI87" s="3"/>
      <c r="AJ87" s="170"/>
      <c r="AK87" s="3"/>
      <c r="AL87" s="87"/>
      <c r="AM87" s="3"/>
      <c r="AN87" s="186"/>
      <c r="AO87" s="3"/>
      <c r="AP87" s="170"/>
      <c r="AQ87" s="3"/>
      <c r="AR87" s="87"/>
    </row>
    <row r="88" spans="5:44" x14ac:dyDescent="0.2">
      <c r="E88" s="3"/>
      <c r="F88" s="170"/>
      <c r="G88" s="3"/>
      <c r="H88" s="87"/>
      <c r="K88" s="3"/>
      <c r="L88" s="170"/>
      <c r="M88" s="3"/>
      <c r="N88" s="87"/>
      <c r="O88" s="3"/>
      <c r="P88" s="186"/>
      <c r="Q88" s="3"/>
      <c r="R88" s="170"/>
      <c r="S88" s="3"/>
      <c r="T88" s="87"/>
      <c r="U88" s="3"/>
      <c r="V88" s="186"/>
      <c r="W88" s="3"/>
      <c r="X88" s="170"/>
      <c r="Y88" s="3"/>
      <c r="Z88" s="87"/>
      <c r="AA88" s="3"/>
      <c r="AB88" s="186"/>
      <c r="AC88" s="3"/>
      <c r="AD88" s="170"/>
      <c r="AE88" s="3"/>
      <c r="AF88" s="87"/>
      <c r="AG88" s="3"/>
      <c r="AH88" s="186"/>
      <c r="AI88" s="3"/>
      <c r="AJ88" s="170"/>
      <c r="AK88" s="3"/>
      <c r="AL88" s="87"/>
      <c r="AM88" s="3"/>
      <c r="AN88" s="186"/>
      <c r="AO88" s="3"/>
      <c r="AP88" s="170"/>
      <c r="AQ88" s="3"/>
      <c r="AR88" s="87"/>
    </row>
    <row r="89" spans="5:44" x14ac:dyDescent="0.2">
      <c r="E89" s="3"/>
      <c r="F89" s="170"/>
      <c r="G89" s="3"/>
      <c r="H89" s="87"/>
      <c r="K89" s="3"/>
      <c r="L89" s="170"/>
      <c r="M89" s="3"/>
      <c r="N89" s="87"/>
      <c r="O89" s="3"/>
      <c r="P89" s="186"/>
      <c r="Q89" s="3"/>
      <c r="R89" s="170"/>
      <c r="S89" s="3"/>
      <c r="T89" s="87"/>
      <c r="U89" s="3"/>
      <c r="V89" s="186"/>
      <c r="W89" s="3"/>
      <c r="X89" s="170"/>
      <c r="Y89" s="3"/>
      <c r="Z89" s="87"/>
      <c r="AA89" s="3"/>
      <c r="AB89" s="186"/>
      <c r="AC89" s="3"/>
      <c r="AD89" s="170"/>
      <c r="AE89" s="3"/>
      <c r="AF89" s="87"/>
      <c r="AG89" s="3"/>
      <c r="AH89" s="186"/>
      <c r="AI89" s="3"/>
      <c r="AJ89" s="170"/>
      <c r="AK89" s="3"/>
      <c r="AL89" s="87"/>
      <c r="AM89" s="3"/>
      <c r="AN89" s="186"/>
      <c r="AO89" s="3"/>
      <c r="AP89" s="170"/>
      <c r="AQ89" s="3"/>
      <c r="AR89" s="87"/>
    </row>
    <row r="90" spans="5:44" x14ac:dyDescent="0.2">
      <c r="E90" s="3"/>
      <c r="F90" s="170"/>
      <c r="G90" s="3"/>
      <c r="H90" s="87"/>
      <c r="K90" s="3"/>
      <c r="L90" s="170"/>
      <c r="M90" s="3"/>
      <c r="N90" s="87"/>
      <c r="O90" s="3"/>
      <c r="P90" s="186"/>
      <c r="Q90" s="3"/>
      <c r="R90" s="170"/>
      <c r="S90" s="3"/>
      <c r="T90" s="87"/>
      <c r="U90" s="3"/>
      <c r="V90" s="186"/>
      <c r="W90" s="3"/>
      <c r="X90" s="170"/>
      <c r="Y90" s="3"/>
      <c r="Z90" s="87"/>
      <c r="AA90" s="3"/>
      <c r="AB90" s="186"/>
      <c r="AC90" s="3"/>
      <c r="AD90" s="170"/>
      <c r="AE90" s="3"/>
      <c r="AF90" s="87"/>
      <c r="AG90" s="3"/>
      <c r="AH90" s="186"/>
      <c r="AI90" s="3"/>
      <c r="AJ90" s="170"/>
      <c r="AK90" s="3"/>
      <c r="AL90" s="87"/>
      <c r="AM90" s="3"/>
      <c r="AN90" s="186"/>
      <c r="AO90" s="3"/>
      <c r="AP90" s="170"/>
      <c r="AQ90" s="3"/>
      <c r="AR90" s="87"/>
    </row>
    <row r="91" spans="5:44" x14ac:dyDescent="0.2">
      <c r="E91"/>
      <c r="H91" s="86"/>
      <c r="K91"/>
      <c r="N91" s="86"/>
      <c r="O91"/>
      <c r="Q91"/>
      <c r="T91" s="86"/>
      <c r="U91"/>
      <c r="W91"/>
      <c r="Z91" s="86"/>
      <c r="AA91"/>
      <c r="AC91"/>
      <c r="AF91" s="86"/>
      <c r="AG91"/>
      <c r="AI91"/>
      <c r="AL91" s="86"/>
      <c r="AM91"/>
      <c r="AO91"/>
      <c r="AR91" s="86"/>
    </row>
    <row r="92" spans="5:44" x14ac:dyDescent="0.2">
      <c r="E92"/>
      <c r="H92" s="86"/>
      <c r="K92"/>
      <c r="N92" s="86"/>
      <c r="O92"/>
      <c r="Q92"/>
      <c r="T92" s="86"/>
      <c r="U92"/>
      <c r="W92"/>
      <c r="Z92" s="86"/>
      <c r="AA92"/>
      <c r="AC92"/>
      <c r="AF92" s="86"/>
      <c r="AG92"/>
      <c r="AI92"/>
      <c r="AL92" s="86"/>
      <c r="AM92"/>
      <c r="AO92"/>
      <c r="AR92" s="86"/>
    </row>
    <row r="93" spans="5:44" x14ac:dyDescent="0.2">
      <c r="E93"/>
      <c r="H93" s="86"/>
      <c r="K93"/>
      <c r="N93" s="86"/>
      <c r="O93"/>
      <c r="Q93"/>
      <c r="T93" s="86"/>
      <c r="U93"/>
      <c r="W93"/>
      <c r="Z93" s="86"/>
      <c r="AA93"/>
      <c r="AC93"/>
      <c r="AF93" s="86"/>
      <c r="AG93"/>
      <c r="AI93"/>
      <c r="AL93" s="86"/>
      <c r="AM93"/>
      <c r="AO93"/>
      <c r="AR93" s="86"/>
    </row>
    <row r="94" spans="5:44" x14ac:dyDescent="0.2">
      <c r="E94"/>
      <c r="H94" s="86"/>
      <c r="K94"/>
      <c r="N94" s="86"/>
      <c r="O94"/>
      <c r="Q94"/>
      <c r="T94" s="86"/>
      <c r="U94"/>
      <c r="W94"/>
      <c r="Z94" s="86"/>
      <c r="AA94"/>
      <c r="AC94"/>
      <c r="AF94" s="86"/>
      <c r="AG94"/>
      <c r="AI94"/>
      <c r="AL94" s="86"/>
      <c r="AM94"/>
      <c r="AO94"/>
      <c r="AR94" s="86"/>
    </row>
    <row r="95" spans="5:44" x14ac:dyDescent="0.2">
      <c r="E95"/>
      <c r="H95" s="86"/>
      <c r="K95"/>
      <c r="N95" s="86"/>
      <c r="O95"/>
      <c r="Q95"/>
      <c r="T95" s="86"/>
      <c r="U95"/>
      <c r="W95"/>
      <c r="Z95" s="86"/>
      <c r="AA95"/>
      <c r="AC95"/>
      <c r="AF95" s="86"/>
      <c r="AG95"/>
      <c r="AI95"/>
      <c r="AL95" s="86"/>
      <c r="AM95"/>
      <c r="AO95"/>
      <c r="AR95" s="86"/>
    </row>
    <row r="96" spans="5:44" x14ac:dyDescent="0.2">
      <c r="E96"/>
      <c r="H96" s="86"/>
      <c r="K96"/>
      <c r="N96" s="86"/>
      <c r="O96"/>
      <c r="Q96"/>
      <c r="T96" s="86"/>
      <c r="U96"/>
      <c r="W96"/>
      <c r="Z96" s="86"/>
      <c r="AA96"/>
      <c r="AC96"/>
      <c r="AF96" s="86"/>
      <c r="AG96"/>
      <c r="AI96"/>
      <c r="AL96" s="86"/>
      <c r="AM96"/>
      <c r="AO96"/>
      <c r="AR96" s="86"/>
    </row>
    <row r="97" spans="5:44" x14ac:dyDescent="0.2">
      <c r="E97"/>
      <c r="H97" s="86"/>
      <c r="K97"/>
      <c r="N97" s="86"/>
      <c r="O97"/>
      <c r="Q97"/>
      <c r="T97" s="86"/>
      <c r="U97"/>
      <c r="W97"/>
      <c r="Z97" s="86"/>
      <c r="AA97"/>
      <c r="AC97"/>
      <c r="AF97" s="86"/>
      <c r="AG97"/>
      <c r="AI97"/>
      <c r="AL97" s="86"/>
      <c r="AM97"/>
      <c r="AO97"/>
      <c r="AR97" s="86"/>
    </row>
    <row r="98" spans="5:44" x14ac:dyDescent="0.2">
      <c r="E98"/>
      <c r="H98" s="86"/>
      <c r="K98"/>
      <c r="N98" s="86"/>
      <c r="O98"/>
      <c r="Q98"/>
      <c r="T98" s="86"/>
      <c r="U98"/>
      <c r="W98"/>
      <c r="Z98" s="86"/>
      <c r="AA98"/>
      <c r="AC98"/>
      <c r="AF98" s="86"/>
      <c r="AG98"/>
      <c r="AI98"/>
      <c r="AL98" s="86"/>
      <c r="AM98"/>
      <c r="AO98"/>
      <c r="AR98" s="86"/>
    </row>
    <row r="99" spans="5:44" x14ac:dyDescent="0.2">
      <c r="E99"/>
      <c r="H99" s="86"/>
      <c r="K99"/>
      <c r="N99" s="86"/>
      <c r="O99"/>
      <c r="Q99"/>
      <c r="T99" s="86"/>
      <c r="U99"/>
      <c r="W99"/>
      <c r="Z99" s="86"/>
      <c r="AA99"/>
      <c r="AC99"/>
      <c r="AF99" s="86"/>
      <c r="AG99"/>
      <c r="AI99"/>
      <c r="AL99" s="86"/>
      <c r="AM99"/>
      <c r="AO99"/>
      <c r="AR99" s="86"/>
    </row>
    <row r="100" spans="5:44" x14ac:dyDescent="0.2">
      <c r="E100"/>
      <c r="H100" s="86"/>
      <c r="K100"/>
      <c r="N100" s="86"/>
      <c r="O100"/>
      <c r="Q100"/>
      <c r="T100" s="86"/>
      <c r="U100"/>
      <c r="W100"/>
      <c r="Z100" s="86"/>
      <c r="AA100"/>
      <c r="AC100"/>
      <c r="AF100" s="86"/>
      <c r="AG100"/>
      <c r="AI100"/>
      <c r="AL100" s="86"/>
      <c r="AM100"/>
      <c r="AO100"/>
      <c r="AR100" s="86"/>
    </row>
    <row r="101" spans="5:44" x14ac:dyDescent="0.2">
      <c r="E101"/>
      <c r="H101" s="86"/>
      <c r="K101"/>
      <c r="N101" s="86"/>
      <c r="O101"/>
      <c r="Q101"/>
      <c r="T101" s="86"/>
      <c r="U101"/>
      <c r="W101"/>
      <c r="Z101" s="86"/>
      <c r="AA101"/>
      <c r="AC101"/>
      <c r="AF101" s="86"/>
      <c r="AG101"/>
      <c r="AI101"/>
      <c r="AL101" s="86"/>
      <c r="AM101"/>
      <c r="AO101"/>
      <c r="AR101" s="86"/>
    </row>
    <row r="102" spans="5:44" x14ac:dyDescent="0.2">
      <c r="E102"/>
      <c r="H102" s="86"/>
      <c r="K102"/>
      <c r="N102" s="86"/>
      <c r="O102"/>
      <c r="Q102"/>
      <c r="T102" s="86"/>
      <c r="U102"/>
      <c r="W102"/>
      <c r="Z102" s="86"/>
      <c r="AA102"/>
      <c r="AC102"/>
      <c r="AF102" s="86"/>
      <c r="AG102"/>
      <c r="AI102"/>
      <c r="AL102" s="86"/>
      <c r="AM102"/>
      <c r="AO102"/>
      <c r="AR102" s="86"/>
    </row>
    <row r="103" spans="5:44" x14ac:dyDescent="0.2">
      <c r="E103"/>
      <c r="H103" s="86"/>
      <c r="K103"/>
      <c r="N103" s="86"/>
      <c r="O103"/>
      <c r="Q103"/>
      <c r="T103" s="86"/>
      <c r="U103"/>
      <c r="W103"/>
      <c r="Z103" s="86"/>
      <c r="AA103"/>
      <c r="AC103"/>
      <c r="AF103" s="86"/>
      <c r="AG103"/>
      <c r="AI103"/>
      <c r="AL103" s="86"/>
      <c r="AM103"/>
      <c r="AO103"/>
      <c r="AR103" s="86"/>
    </row>
    <row r="104" spans="5:44" x14ac:dyDescent="0.2">
      <c r="E104"/>
      <c r="H104" s="86"/>
      <c r="K104"/>
      <c r="N104" s="86"/>
      <c r="O104"/>
      <c r="Q104"/>
      <c r="T104" s="86"/>
      <c r="U104"/>
      <c r="W104"/>
      <c r="Z104" s="86"/>
      <c r="AA104"/>
      <c r="AC104"/>
      <c r="AF104" s="86"/>
      <c r="AG104"/>
      <c r="AI104"/>
      <c r="AL104" s="86"/>
      <c r="AM104"/>
      <c r="AO104"/>
      <c r="AR104" s="86"/>
    </row>
    <row r="105" spans="5:44" x14ac:dyDescent="0.2">
      <c r="E105"/>
      <c r="H105" s="86"/>
      <c r="K105"/>
      <c r="N105" s="86"/>
      <c r="O105"/>
      <c r="Q105"/>
      <c r="T105" s="86"/>
      <c r="U105"/>
      <c r="W105"/>
      <c r="Z105" s="86"/>
      <c r="AA105"/>
      <c r="AC105"/>
      <c r="AF105" s="86"/>
      <c r="AG105"/>
      <c r="AI105"/>
      <c r="AL105" s="86"/>
      <c r="AM105"/>
      <c r="AO105"/>
      <c r="AR105" s="86"/>
    </row>
    <row r="106" spans="5:44" x14ac:dyDescent="0.2">
      <c r="E106"/>
      <c r="H106" s="86"/>
      <c r="K106"/>
      <c r="N106" s="86"/>
      <c r="O106"/>
      <c r="Q106"/>
      <c r="T106" s="86"/>
      <c r="U106"/>
      <c r="W106"/>
      <c r="Z106" s="86"/>
      <c r="AA106"/>
      <c r="AC106"/>
      <c r="AF106" s="86"/>
      <c r="AG106"/>
      <c r="AI106"/>
      <c r="AL106" s="86"/>
      <c r="AM106"/>
      <c r="AO106"/>
      <c r="AR106" s="86"/>
    </row>
    <row r="107" spans="5:44" x14ac:dyDescent="0.2">
      <c r="E107"/>
      <c r="H107" s="86"/>
      <c r="K107"/>
      <c r="N107" s="86"/>
      <c r="O107"/>
      <c r="Q107"/>
      <c r="T107" s="86"/>
      <c r="U107"/>
      <c r="W107"/>
      <c r="Z107" s="86"/>
      <c r="AA107"/>
      <c r="AC107"/>
      <c r="AF107" s="86"/>
      <c r="AG107"/>
      <c r="AI107"/>
      <c r="AL107" s="86"/>
      <c r="AM107"/>
      <c r="AO107"/>
      <c r="AR107" s="86"/>
    </row>
    <row r="108" spans="5:44" x14ac:dyDescent="0.2">
      <c r="E108"/>
      <c r="H108" s="86"/>
      <c r="K108"/>
      <c r="N108" s="86"/>
      <c r="O108"/>
      <c r="Q108"/>
      <c r="T108" s="86"/>
      <c r="U108"/>
      <c r="W108"/>
      <c r="Z108" s="86"/>
      <c r="AA108"/>
      <c r="AC108"/>
      <c r="AF108" s="86"/>
      <c r="AG108"/>
      <c r="AI108"/>
      <c r="AL108" s="86"/>
      <c r="AM108"/>
      <c r="AO108"/>
      <c r="AR108" s="86"/>
    </row>
    <row r="109" spans="5:44" x14ac:dyDescent="0.2">
      <c r="E109"/>
      <c r="H109" s="86"/>
      <c r="K109"/>
      <c r="N109" s="86"/>
      <c r="O109"/>
      <c r="Q109"/>
      <c r="T109" s="86"/>
      <c r="U109"/>
      <c r="W109"/>
      <c r="Z109" s="86"/>
      <c r="AA109"/>
      <c r="AC109"/>
      <c r="AF109" s="86"/>
      <c r="AG109"/>
      <c r="AI109"/>
      <c r="AL109" s="86"/>
      <c r="AM109"/>
      <c r="AO109"/>
      <c r="AR109" s="86"/>
    </row>
    <row r="110" spans="5:44" x14ac:dyDescent="0.2">
      <c r="E110"/>
      <c r="H110" s="86"/>
      <c r="K110"/>
      <c r="N110" s="86"/>
      <c r="O110"/>
      <c r="Q110"/>
      <c r="T110" s="86"/>
      <c r="U110"/>
      <c r="W110"/>
      <c r="Z110" s="86"/>
      <c r="AA110"/>
      <c r="AC110"/>
      <c r="AF110" s="86"/>
      <c r="AG110"/>
      <c r="AI110"/>
      <c r="AL110" s="86"/>
      <c r="AM110"/>
      <c r="AO110"/>
      <c r="AR110" s="86"/>
    </row>
    <row r="111" spans="5:44" x14ac:dyDescent="0.2">
      <c r="E111"/>
      <c r="H111" s="86"/>
      <c r="K111"/>
      <c r="N111" s="86"/>
      <c r="O111"/>
      <c r="Q111"/>
      <c r="T111" s="86"/>
      <c r="U111"/>
      <c r="W111"/>
      <c r="Z111" s="86"/>
      <c r="AA111"/>
      <c r="AC111"/>
      <c r="AF111" s="86"/>
      <c r="AG111"/>
      <c r="AI111"/>
      <c r="AL111" s="86"/>
      <c r="AM111"/>
      <c r="AO111"/>
      <c r="AR111" s="86"/>
    </row>
    <row r="112" spans="5:44" x14ac:dyDescent="0.2">
      <c r="E112"/>
      <c r="H112" s="86"/>
      <c r="K112"/>
      <c r="N112" s="86"/>
      <c r="O112"/>
      <c r="Q112"/>
      <c r="T112" s="86"/>
      <c r="U112"/>
      <c r="W112"/>
      <c r="Z112" s="86"/>
      <c r="AA112"/>
      <c r="AC112"/>
      <c r="AF112" s="86"/>
      <c r="AG112"/>
      <c r="AI112"/>
      <c r="AL112" s="86"/>
      <c r="AM112"/>
      <c r="AO112"/>
      <c r="AR112" s="86"/>
    </row>
    <row r="113" spans="5:44" x14ac:dyDescent="0.2">
      <c r="E113"/>
      <c r="H113" s="86"/>
      <c r="K113"/>
      <c r="N113" s="86"/>
      <c r="O113"/>
      <c r="Q113"/>
      <c r="T113" s="86"/>
      <c r="U113"/>
      <c r="W113"/>
      <c r="Z113" s="86"/>
      <c r="AA113"/>
      <c r="AC113"/>
      <c r="AF113" s="86"/>
      <c r="AG113"/>
      <c r="AI113"/>
      <c r="AL113" s="86"/>
      <c r="AM113"/>
      <c r="AO113"/>
      <c r="AR113" s="86"/>
    </row>
    <row r="114" spans="5:44" x14ac:dyDescent="0.2">
      <c r="E114"/>
      <c r="H114" s="86"/>
      <c r="K114"/>
      <c r="N114" s="86"/>
      <c r="O114"/>
      <c r="Q114"/>
      <c r="T114" s="86"/>
      <c r="U114"/>
      <c r="W114"/>
      <c r="Z114" s="86"/>
      <c r="AA114"/>
      <c r="AC114"/>
      <c r="AF114" s="86"/>
      <c r="AG114"/>
      <c r="AI114"/>
      <c r="AL114" s="86"/>
      <c r="AM114"/>
      <c r="AO114"/>
      <c r="AR114" s="86"/>
    </row>
    <row r="115" spans="5:44" x14ac:dyDescent="0.2">
      <c r="E115"/>
      <c r="H115" s="86"/>
      <c r="K115"/>
      <c r="N115" s="86"/>
      <c r="O115"/>
      <c r="Q115"/>
      <c r="T115" s="86"/>
      <c r="U115"/>
      <c r="W115"/>
      <c r="Z115" s="86"/>
      <c r="AA115"/>
      <c r="AC115"/>
      <c r="AF115" s="86"/>
      <c r="AG115"/>
      <c r="AI115"/>
      <c r="AL115" s="86"/>
      <c r="AM115"/>
      <c r="AO115"/>
      <c r="AR115" s="86"/>
    </row>
    <row r="116" spans="5:44" x14ac:dyDescent="0.2">
      <c r="E116"/>
      <c r="H116" s="86"/>
      <c r="K116"/>
      <c r="N116" s="86"/>
      <c r="O116"/>
      <c r="Q116"/>
      <c r="T116" s="86"/>
      <c r="U116"/>
      <c r="W116"/>
      <c r="Z116" s="86"/>
      <c r="AA116"/>
      <c r="AC116"/>
      <c r="AF116" s="86"/>
      <c r="AG116"/>
      <c r="AI116"/>
      <c r="AL116" s="86"/>
      <c r="AM116"/>
      <c r="AO116"/>
      <c r="AR116" s="86"/>
    </row>
    <row r="117" spans="5:44" x14ac:dyDescent="0.2">
      <c r="E117"/>
      <c r="H117" s="86"/>
      <c r="K117"/>
      <c r="N117" s="86"/>
      <c r="O117"/>
      <c r="Q117"/>
      <c r="T117" s="86"/>
      <c r="U117"/>
      <c r="W117"/>
      <c r="Z117" s="86"/>
      <c r="AA117"/>
      <c r="AC117"/>
      <c r="AF117" s="86"/>
      <c r="AG117"/>
      <c r="AI117"/>
      <c r="AL117" s="86"/>
      <c r="AM117"/>
      <c r="AO117"/>
      <c r="AR117" s="86"/>
    </row>
    <row r="118" spans="5:44" x14ac:dyDescent="0.2">
      <c r="E118"/>
      <c r="H118" s="86"/>
      <c r="K118"/>
      <c r="N118" s="86"/>
      <c r="O118"/>
      <c r="Q118"/>
      <c r="T118" s="86"/>
      <c r="U118"/>
      <c r="W118"/>
      <c r="Z118" s="86"/>
      <c r="AA118"/>
      <c r="AC118"/>
      <c r="AF118" s="86"/>
      <c r="AG118"/>
      <c r="AI118"/>
      <c r="AL118" s="86"/>
      <c r="AM118"/>
      <c r="AO118"/>
      <c r="AR118" s="86"/>
    </row>
    <row r="119" spans="5:44" x14ac:dyDescent="0.2">
      <c r="E119"/>
      <c r="H119" s="86"/>
      <c r="K119"/>
      <c r="N119" s="86"/>
      <c r="O119"/>
      <c r="Q119"/>
      <c r="T119" s="86"/>
      <c r="U119"/>
      <c r="W119"/>
      <c r="Z119" s="86"/>
      <c r="AA119"/>
      <c r="AC119"/>
      <c r="AF119" s="86"/>
      <c r="AG119"/>
      <c r="AI119"/>
      <c r="AL119" s="86"/>
      <c r="AM119"/>
      <c r="AO119"/>
      <c r="AR119" s="86"/>
    </row>
    <row r="120" spans="5:44" x14ac:dyDescent="0.2">
      <c r="E120"/>
      <c r="H120" s="86"/>
      <c r="K120"/>
      <c r="N120" s="86"/>
      <c r="O120"/>
      <c r="Q120"/>
      <c r="T120" s="86"/>
      <c r="U120"/>
      <c r="W120"/>
      <c r="Z120" s="86"/>
      <c r="AA120"/>
      <c r="AC120"/>
      <c r="AF120" s="86"/>
      <c r="AG120"/>
      <c r="AI120"/>
      <c r="AL120" s="86"/>
      <c r="AM120"/>
      <c r="AO120"/>
      <c r="AR120" s="86"/>
    </row>
    <row r="121" spans="5:44" x14ac:dyDescent="0.2">
      <c r="E121"/>
      <c r="H121" s="86"/>
      <c r="K121"/>
      <c r="N121" s="86"/>
      <c r="O121"/>
      <c r="Q121"/>
      <c r="T121" s="86"/>
      <c r="U121"/>
      <c r="W121"/>
      <c r="Z121" s="86"/>
      <c r="AA121"/>
      <c r="AC121"/>
      <c r="AF121" s="86"/>
      <c r="AG121"/>
      <c r="AI121"/>
      <c r="AL121" s="86"/>
      <c r="AM121"/>
      <c r="AO121"/>
      <c r="AR121" s="86"/>
    </row>
    <row r="122" spans="5:44" x14ac:dyDescent="0.2">
      <c r="E122"/>
      <c r="H122" s="86"/>
      <c r="K122"/>
      <c r="N122" s="86"/>
      <c r="O122"/>
      <c r="Q122"/>
      <c r="T122" s="86"/>
      <c r="U122"/>
      <c r="W122"/>
      <c r="Z122" s="86"/>
      <c r="AA122"/>
      <c r="AC122"/>
      <c r="AF122" s="86"/>
      <c r="AG122"/>
      <c r="AI122"/>
      <c r="AL122" s="86"/>
      <c r="AM122"/>
      <c r="AO122"/>
      <c r="AR122" s="86"/>
    </row>
    <row r="123" spans="5:44" x14ac:dyDescent="0.2">
      <c r="E123"/>
      <c r="H123" s="86"/>
      <c r="K123"/>
      <c r="N123" s="86"/>
      <c r="O123"/>
      <c r="Q123"/>
      <c r="T123" s="86"/>
      <c r="U123"/>
      <c r="W123"/>
      <c r="Z123" s="86"/>
      <c r="AA123"/>
      <c r="AC123"/>
      <c r="AF123" s="86"/>
      <c r="AG123"/>
      <c r="AI123"/>
      <c r="AL123" s="86"/>
      <c r="AM123"/>
      <c r="AO123"/>
      <c r="AR123" s="86"/>
    </row>
    <row r="124" spans="5:44" x14ac:dyDescent="0.2">
      <c r="E124"/>
      <c r="H124" s="86"/>
      <c r="K124"/>
      <c r="N124" s="86"/>
      <c r="O124"/>
      <c r="Q124"/>
      <c r="T124" s="86"/>
      <c r="U124"/>
      <c r="W124"/>
      <c r="Z124" s="86"/>
      <c r="AA124"/>
      <c r="AC124"/>
      <c r="AF124" s="86"/>
      <c r="AG124"/>
      <c r="AI124"/>
      <c r="AL124" s="86"/>
      <c r="AM124"/>
      <c r="AO124"/>
      <c r="AR124" s="86"/>
    </row>
    <row r="125" spans="5:44" x14ac:dyDescent="0.2">
      <c r="E125"/>
      <c r="H125" s="86"/>
      <c r="K125"/>
      <c r="N125" s="86"/>
      <c r="O125"/>
      <c r="Q125"/>
      <c r="T125" s="86"/>
      <c r="U125"/>
      <c r="W125"/>
      <c r="Z125" s="86"/>
      <c r="AA125"/>
      <c r="AC125"/>
      <c r="AF125" s="86"/>
      <c r="AG125"/>
      <c r="AI125"/>
      <c r="AL125" s="86"/>
      <c r="AM125"/>
      <c r="AO125"/>
      <c r="AR125" s="86"/>
    </row>
  </sheetData>
  <mergeCells count="37">
    <mergeCell ref="AN4:AN5"/>
    <mergeCell ref="AO4:AO5"/>
    <mergeCell ref="AC4:AC5"/>
    <mergeCell ref="AI4:AI5"/>
    <mergeCell ref="J4:J5"/>
    <mergeCell ref="P4:P5"/>
    <mergeCell ref="V4:V5"/>
    <mergeCell ref="AB4:AB5"/>
    <mergeCell ref="AH4:AH5"/>
    <mergeCell ref="Q4:Q5"/>
    <mergeCell ref="W4:W5"/>
    <mergeCell ref="C4:C5"/>
    <mergeCell ref="C3:H3"/>
    <mergeCell ref="B3:B5"/>
    <mergeCell ref="I3:N3"/>
    <mergeCell ref="I4:I5"/>
    <mergeCell ref="L4:N4"/>
    <mergeCell ref="F4:H4"/>
    <mergeCell ref="E4:E5"/>
    <mergeCell ref="D4:D5"/>
    <mergeCell ref="K4:K5"/>
    <mergeCell ref="A3:A5"/>
    <mergeCell ref="AM3:AR3"/>
    <mergeCell ref="AM4:AM5"/>
    <mergeCell ref="AP4:AR4"/>
    <mergeCell ref="AG3:AL3"/>
    <mergeCell ref="AG4:AG5"/>
    <mergeCell ref="AJ4:AL4"/>
    <mergeCell ref="AA3:AF3"/>
    <mergeCell ref="AA4:AA5"/>
    <mergeCell ref="AD4:AF4"/>
    <mergeCell ref="U3:Z3"/>
    <mergeCell ref="U4:U5"/>
    <mergeCell ref="X4:Z4"/>
    <mergeCell ref="O3:T3"/>
    <mergeCell ref="O4:O5"/>
    <mergeCell ref="R4:T4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2014.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16" zoomScale="115" zoomScaleNormal="115" zoomScaleSheetLayoutView="100" workbookViewId="0">
      <selection activeCell="N18" sqref="N17:N18"/>
    </sheetView>
  </sheetViews>
  <sheetFormatPr defaultColWidth="8" defaultRowHeight="12.75" x14ac:dyDescent="0.2"/>
  <cols>
    <col min="1" max="1" width="4.28515625" style="114" customWidth="1"/>
    <col min="2" max="2" width="37.7109375" style="90" customWidth="1"/>
    <col min="3" max="5" width="10.28515625" style="88" customWidth="1"/>
    <col min="6" max="6" width="37.7109375" style="88" customWidth="1"/>
    <col min="7" max="9" width="10.28515625" style="88" customWidth="1"/>
    <col min="10" max="16384" width="8" style="88"/>
  </cols>
  <sheetData>
    <row r="1" spans="1:9" ht="20.25" customHeight="1" x14ac:dyDescent="0.2">
      <c r="B1" s="209" t="s">
        <v>166</v>
      </c>
      <c r="C1" s="209"/>
      <c r="D1" s="209"/>
      <c r="E1" s="209"/>
      <c r="F1" s="209"/>
      <c r="G1" s="205" t="s">
        <v>150</v>
      </c>
      <c r="H1" s="205"/>
      <c r="I1" s="205"/>
    </row>
    <row r="2" spans="1:9" s="91" customFormat="1" ht="33" customHeight="1" x14ac:dyDescent="0.2">
      <c r="A2" s="112"/>
      <c r="B2" s="92" t="s">
        <v>164</v>
      </c>
      <c r="C2" s="93"/>
      <c r="D2" s="93"/>
      <c r="E2" s="93"/>
      <c r="F2" s="93"/>
      <c r="G2" s="93"/>
    </row>
    <row r="3" spans="1:9" s="111" customFormat="1" ht="11.25" x14ac:dyDescent="0.2">
      <c r="A3" s="112"/>
      <c r="B3" s="112"/>
      <c r="G3" s="206" t="s">
        <v>45</v>
      </c>
      <c r="H3" s="206"/>
      <c r="I3" s="206"/>
    </row>
    <row r="4" spans="1:9" s="102" customFormat="1" ht="18" customHeight="1" x14ac:dyDescent="0.2">
      <c r="A4" s="207" t="s">
        <v>184</v>
      </c>
      <c r="B4" s="101" t="s">
        <v>38</v>
      </c>
      <c r="C4" s="101"/>
      <c r="D4" s="101"/>
      <c r="E4" s="101"/>
      <c r="F4" s="210" t="s">
        <v>117</v>
      </c>
      <c r="G4" s="211"/>
      <c r="H4" s="211"/>
      <c r="I4" s="212"/>
    </row>
    <row r="5" spans="1:9" s="94" customFormat="1" ht="35.25" customHeight="1" x14ac:dyDescent="0.2">
      <c r="A5" s="207"/>
      <c r="B5" s="103" t="s">
        <v>24</v>
      </c>
      <c r="C5" s="103" t="s">
        <v>169</v>
      </c>
      <c r="D5" s="103" t="s">
        <v>170</v>
      </c>
      <c r="E5" s="103" t="s">
        <v>172</v>
      </c>
      <c r="F5" s="103" t="s">
        <v>24</v>
      </c>
      <c r="G5" s="103" t="s">
        <v>169</v>
      </c>
      <c r="H5" s="103" t="s">
        <v>170</v>
      </c>
      <c r="I5" s="103" t="s">
        <v>172</v>
      </c>
    </row>
    <row r="6" spans="1:9" s="109" customFormat="1" ht="12" customHeight="1" x14ac:dyDescent="0.2">
      <c r="A6" s="149">
        <v>1</v>
      </c>
      <c r="B6" s="108">
        <v>2</v>
      </c>
      <c r="C6" s="108" t="s">
        <v>27</v>
      </c>
      <c r="D6" s="108"/>
      <c r="E6" s="108"/>
      <c r="F6" s="108" t="s">
        <v>28</v>
      </c>
      <c r="G6" s="108" t="s">
        <v>51</v>
      </c>
      <c r="H6" s="108"/>
      <c r="I6" s="108"/>
    </row>
    <row r="7" spans="1:9" s="91" customFormat="1" ht="15" customHeight="1" x14ac:dyDescent="0.2">
      <c r="A7" s="149" t="s">
        <v>25</v>
      </c>
      <c r="B7" s="130" t="s">
        <v>89</v>
      </c>
      <c r="C7" s="95">
        <f>'1 melléklet'!AM19</f>
        <v>470139</v>
      </c>
      <c r="D7" s="95">
        <f>'1 melléklet'!AN19</f>
        <v>71528</v>
      </c>
      <c r="E7" s="95">
        <f>'1 melléklet'!AO19</f>
        <v>541667</v>
      </c>
      <c r="F7" s="130" t="s">
        <v>33</v>
      </c>
      <c r="G7" s="95">
        <f>'1 melléklet'!AM7</f>
        <v>524865</v>
      </c>
      <c r="H7" s="95">
        <f>'1 melléklet'!AN7</f>
        <v>92510</v>
      </c>
      <c r="I7" s="95">
        <f>'1 melléklet'!AO7</f>
        <v>617375</v>
      </c>
    </row>
    <row r="8" spans="1:9" s="91" customFormat="1" ht="15" customHeight="1" x14ac:dyDescent="0.2">
      <c r="A8" s="149" t="s">
        <v>26</v>
      </c>
      <c r="B8" s="130" t="s">
        <v>175</v>
      </c>
      <c r="C8" s="95">
        <f>'1 melléklet'!AM21</f>
        <v>341985</v>
      </c>
      <c r="D8" s="95">
        <f>'1 melléklet'!AN21</f>
        <v>51627</v>
      </c>
      <c r="E8" s="95">
        <f>'1 melléklet'!AO21</f>
        <v>393612</v>
      </c>
      <c r="F8" s="130" t="s">
        <v>181</v>
      </c>
      <c r="G8" s="95">
        <f>'1 melléklet'!AM8</f>
        <v>125966</v>
      </c>
      <c r="H8" s="95">
        <f>'1 melléklet'!AN8</f>
        <v>12489</v>
      </c>
      <c r="I8" s="95">
        <f>'1 melléklet'!AO8</f>
        <v>138455</v>
      </c>
    </row>
    <row r="9" spans="1:9" s="91" customFormat="1" ht="15" customHeight="1" x14ac:dyDescent="0.2">
      <c r="A9" s="149" t="s">
        <v>27</v>
      </c>
      <c r="B9" s="130" t="s">
        <v>9</v>
      </c>
      <c r="C9" s="95">
        <f>22000+2605</f>
        <v>24605</v>
      </c>
      <c r="D9" s="95"/>
      <c r="E9" s="95">
        <f>C9+D9</f>
        <v>24605</v>
      </c>
      <c r="F9" s="130" t="s">
        <v>118</v>
      </c>
      <c r="G9" s="95">
        <f>'1 melléklet'!AM9</f>
        <v>672111</v>
      </c>
      <c r="H9" s="95">
        <f>'1 melléklet'!AN9</f>
        <v>14823</v>
      </c>
      <c r="I9" s="95">
        <f>'1 melléklet'!AO9</f>
        <v>686934</v>
      </c>
    </row>
    <row r="10" spans="1:9" s="91" customFormat="1" ht="15" customHeight="1" x14ac:dyDescent="0.2">
      <c r="A10" s="149" t="s">
        <v>28</v>
      </c>
      <c r="B10" s="130" t="s">
        <v>90</v>
      </c>
      <c r="C10" s="95">
        <f>'1 melléklet'!AM20</f>
        <v>209213</v>
      </c>
      <c r="D10" s="95">
        <f>'1 melléklet'!AN20</f>
        <v>0</v>
      </c>
      <c r="E10" s="95">
        <f>'1 melléklet'!AO20</f>
        <v>209213</v>
      </c>
      <c r="F10" s="130" t="s">
        <v>82</v>
      </c>
      <c r="G10" s="95">
        <f>'1 melléklet'!AM10</f>
        <v>194501</v>
      </c>
      <c r="H10" s="95">
        <f>'1 melléklet'!AN10</f>
        <v>0</v>
      </c>
      <c r="I10" s="95">
        <f>'1 melléklet'!AO10</f>
        <v>194501</v>
      </c>
    </row>
    <row r="11" spans="1:9" s="91" customFormat="1" ht="15" customHeight="1" x14ac:dyDescent="0.2">
      <c r="A11" s="149" t="s">
        <v>51</v>
      </c>
      <c r="B11" s="130" t="s">
        <v>119</v>
      </c>
      <c r="C11" s="95">
        <f>'1 melléklet'!AM22</f>
        <v>8000</v>
      </c>
      <c r="D11" s="95">
        <f>'1 melléklet'!AN22</f>
        <v>0</v>
      </c>
      <c r="E11" s="95">
        <f>'1 melléklet'!AO22</f>
        <v>8000</v>
      </c>
      <c r="F11" s="130" t="s">
        <v>83</v>
      </c>
      <c r="G11" s="95">
        <f>'1 melléklet'!AM11</f>
        <v>74951</v>
      </c>
      <c r="H11" s="95">
        <f>'1 melléklet'!AN11</f>
        <v>0</v>
      </c>
      <c r="I11" s="95">
        <f>'1 melléklet'!AO11</f>
        <v>74951</v>
      </c>
    </row>
    <row r="12" spans="1:9" s="91" customFormat="1" ht="15" customHeight="1" x14ac:dyDescent="0.2">
      <c r="A12" s="149" t="s">
        <v>120</v>
      </c>
      <c r="B12" s="130" t="s">
        <v>9</v>
      </c>
      <c r="C12" s="95"/>
      <c r="D12" s="95"/>
      <c r="E12" s="95"/>
      <c r="F12" s="130" t="s">
        <v>16</v>
      </c>
      <c r="G12" s="95">
        <v>9406</v>
      </c>
      <c r="H12" s="95"/>
      <c r="I12" s="95">
        <f>G12+H12</f>
        <v>9406</v>
      </c>
    </row>
    <row r="13" spans="1:9" s="91" customFormat="1" ht="15" customHeight="1" x14ac:dyDescent="0.2">
      <c r="A13" s="149" t="s">
        <v>122</v>
      </c>
      <c r="B13" s="130" t="s">
        <v>123</v>
      </c>
      <c r="C13" s="95">
        <f>'1 melléklet'!AM23</f>
        <v>430432</v>
      </c>
      <c r="D13" s="95">
        <f>'1 melléklet'!AN23</f>
        <v>0</v>
      </c>
      <c r="E13" s="95">
        <f>'1 melléklet'!AO23</f>
        <v>430432</v>
      </c>
      <c r="F13" s="152"/>
      <c r="G13" s="95"/>
      <c r="H13" s="95"/>
      <c r="I13" s="95"/>
    </row>
    <row r="14" spans="1:9" s="102" customFormat="1" ht="15" customHeight="1" x14ac:dyDescent="0.2">
      <c r="A14" s="148" t="s">
        <v>124</v>
      </c>
      <c r="B14" s="151" t="s">
        <v>176</v>
      </c>
      <c r="C14" s="105">
        <f>+C7+C8+C10+C11+C13</f>
        <v>1459769</v>
      </c>
      <c r="D14" s="105">
        <f>+D7+D8+D10+D11+D13</f>
        <v>123155</v>
      </c>
      <c r="E14" s="105">
        <f>+E7+E8+E10+E11+E13</f>
        <v>1582924</v>
      </c>
      <c r="F14" s="151" t="s">
        <v>180</v>
      </c>
      <c r="G14" s="105">
        <f>SUM(G7:G13)-G12</f>
        <v>1592394</v>
      </c>
      <c r="H14" s="105">
        <f>SUM(H7:H13)-H12</f>
        <v>119822</v>
      </c>
      <c r="I14" s="105">
        <f>SUM(I7:I13)-I12</f>
        <v>1712216</v>
      </c>
    </row>
    <row r="15" spans="1:9" s="91" customFormat="1" ht="15" customHeight="1" x14ac:dyDescent="0.2">
      <c r="A15" s="148" t="s">
        <v>125</v>
      </c>
      <c r="B15" s="130" t="s">
        <v>177</v>
      </c>
      <c r="C15" s="99">
        <f>+C16+C17+C18</f>
        <v>142217</v>
      </c>
      <c r="D15" s="99">
        <f>+D16+D17+D18</f>
        <v>0</v>
      </c>
      <c r="E15" s="99">
        <f>+E16+E17+E18</f>
        <v>142217</v>
      </c>
      <c r="F15" s="130" t="s">
        <v>131</v>
      </c>
      <c r="G15" s="95">
        <v>0</v>
      </c>
      <c r="H15" s="99"/>
      <c r="I15" s="99"/>
    </row>
    <row r="16" spans="1:9" s="91" customFormat="1" ht="15" customHeight="1" x14ac:dyDescent="0.2">
      <c r="A16" s="149" t="s">
        <v>126</v>
      </c>
      <c r="B16" s="130" t="s">
        <v>17</v>
      </c>
      <c r="C16" s="95">
        <f>'1 melléklet'!AM46</f>
        <v>142217</v>
      </c>
      <c r="D16" s="95">
        <f>'1 melléklet'!AN43</f>
        <v>0</v>
      </c>
      <c r="E16" s="95">
        <v>142217</v>
      </c>
      <c r="F16" s="130" t="s">
        <v>133</v>
      </c>
      <c r="G16" s="95">
        <v>0</v>
      </c>
      <c r="H16" s="95"/>
      <c r="I16" s="95"/>
    </row>
    <row r="17" spans="1:9" s="91" customFormat="1" ht="15" customHeight="1" x14ac:dyDescent="0.2">
      <c r="A17" s="149" t="s">
        <v>127</v>
      </c>
      <c r="B17" s="130" t="s">
        <v>18</v>
      </c>
      <c r="C17" s="95">
        <f>'[2]1.1. mell.bevétel_össz'!C81</f>
        <v>0</v>
      </c>
      <c r="D17" s="95">
        <f>'1 melléklet'!AN44</f>
        <v>0</v>
      </c>
      <c r="E17" s="95"/>
      <c r="F17" s="130" t="s">
        <v>151</v>
      </c>
      <c r="G17" s="95">
        <v>0</v>
      </c>
      <c r="H17" s="95"/>
      <c r="I17" s="95"/>
    </row>
    <row r="18" spans="1:9" s="91" customFormat="1" ht="15" customHeight="1" x14ac:dyDescent="0.2">
      <c r="A18" s="149" t="s">
        <v>128</v>
      </c>
      <c r="B18" s="130" t="s">
        <v>19</v>
      </c>
      <c r="C18" s="95"/>
      <c r="D18" s="95"/>
      <c r="E18" s="95"/>
      <c r="F18" s="130" t="s">
        <v>136</v>
      </c>
      <c r="G18" s="95">
        <v>0</v>
      </c>
      <c r="H18" s="95"/>
      <c r="I18" s="95"/>
    </row>
    <row r="19" spans="1:9" s="91" customFormat="1" ht="15" customHeight="1" x14ac:dyDescent="0.2">
      <c r="A19" s="148" t="s">
        <v>129</v>
      </c>
      <c r="B19" s="130" t="s">
        <v>178</v>
      </c>
      <c r="C19" s="95">
        <f>SUM(C20:C21)</f>
        <v>0</v>
      </c>
      <c r="D19" s="95">
        <f>SUM(D20:D21)</f>
        <v>160000</v>
      </c>
      <c r="E19" s="95">
        <f>SUM(E20:E21)</f>
        <v>160000</v>
      </c>
      <c r="F19" s="130" t="s">
        <v>182</v>
      </c>
      <c r="G19" s="95">
        <v>0</v>
      </c>
      <c r="H19" s="95">
        <v>160000</v>
      </c>
      <c r="I19" s="95">
        <v>160000</v>
      </c>
    </row>
    <row r="20" spans="1:9" s="91" customFormat="1" ht="15" customHeight="1" x14ac:dyDescent="0.2">
      <c r="A20" s="149" t="s">
        <v>130</v>
      </c>
      <c r="B20" s="130" t="s">
        <v>185</v>
      </c>
      <c r="C20" s="99"/>
      <c r="D20" s="95">
        <f>'1 melléklet'!AN47</f>
        <v>0</v>
      </c>
      <c r="E20" s="99"/>
      <c r="F20" s="130" t="s">
        <v>139</v>
      </c>
      <c r="G20" s="95">
        <v>0</v>
      </c>
      <c r="H20" s="99"/>
      <c r="I20" s="99"/>
    </row>
    <row r="21" spans="1:9" s="91" customFormat="1" ht="15" customHeight="1" x14ac:dyDescent="0.2">
      <c r="A21" s="149" t="s">
        <v>132</v>
      </c>
      <c r="B21" s="130" t="s">
        <v>20</v>
      </c>
      <c r="C21" s="95"/>
      <c r="D21" s="95">
        <v>160000</v>
      </c>
      <c r="E21" s="95">
        <v>160000</v>
      </c>
      <c r="F21" s="130" t="s">
        <v>100</v>
      </c>
      <c r="G21" s="95"/>
      <c r="H21" s="95"/>
      <c r="I21" s="95"/>
    </row>
    <row r="22" spans="1:9" s="102" customFormat="1" ht="22.5" customHeight="1" x14ac:dyDescent="0.2">
      <c r="A22" s="148" t="s">
        <v>134</v>
      </c>
      <c r="B22" s="151" t="s">
        <v>179</v>
      </c>
      <c r="C22" s="105">
        <f>+C15+C19</f>
        <v>142217</v>
      </c>
      <c r="D22" s="105">
        <f>+D15+D19</f>
        <v>160000</v>
      </c>
      <c r="E22" s="105">
        <f>+E15+E19</f>
        <v>302217</v>
      </c>
      <c r="F22" s="151" t="s">
        <v>183</v>
      </c>
      <c r="G22" s="105">
        <f>SUM(G15:G21)</f>
        <v>0</v>
      </c>
      <c r="H22" s="105">
        <f>SUM(H15:H21)</f>
        <v>160000</v>
      </c>
      <c r="I22" s="105">
        <f>SUM(I15:I21)</f>
        <v>160000</v>
      </c>
    </row>
    <row r="23" spans="1:9" s="102" customFormat="1" ht="18.75" customHeight="1" x14ac:dyDescent="0.2">
      <c r="A23" s="148" t="s">
        <v>135</v>
      </c>
      <c r="B23" s="151" t="s">
        <v>0</v>
      </c>
      <c r="C23" s="105">
        <f>+C14+C22</f>
        <v>1601986</v>
      </c>
      <c r="D23" s="105">
        <f>+D14+D22</f>
        <v>283155</v>
      </c>
      <c r="E23" s="105">
        <f>+E14+E22</f>
        <v>1885141</v>
      </c>
      <c r="F23" s="153" t="s">
        <v>1</v>
      </c>
      <c r="G23" s="105">
        <f>+G14+G22</f>
        <v>1592394</v>
      </c>
      <c r="H23" s="105">
        <f>+H14+H22</f>
        <v>279822</v>
      </c>
      <c r="I23" s="105">
        <f>+I14+I22</f>
        <v>1872216</v>
      </c>
    </row>
    <row r="24" spans="1:9" s="91" customFormat="1" ht="15" customHeight="1" x14ac:dyDescent="0.2">
      <c r="A24" s="149" t="s">
        <v>137</v>
      </c>
      <c r="B24" s="130" t="s">
        <v>141</v>
      </c>
      <c r="C24" s="99">
        <f>IF(C14-G14&lt;0,G14-C14,"-")</f>
        <v>132625</v>
      </c>
      <c r="D24" s="99" t="str">
        <f>IF(D14-H14&lt;0,H14-D14,"-")</f>
        <v>-</v>
      </c>
      <c r="E24" s="99">
        <f>IF(E14-I14&lt;0,I14-E14,"-")</f>
        <v>129292</v>
      </c>
      <c r="F24" s="130" t="s">
        <v>142</v>
      </c>
      <c r="G24" s="99" t="str">
        <f>IF(C14-G14&gt;0,C14-G14,"-")</f>
        <v>-</v>
      </c>
      <c r="H24" s="99">
        <f>IF(D14-H14&gt;0,D14-H14,"-")</f>
        <v>3333</v>
      </c>
      <c r="I24" s="99" t="str">
        <f>IF(E14-I14&gt;0,E14-I14,"-")</f>
        <v>-</v>
      </c>
    </row>
    <row r="25" spans="1:9" s="91" customFormat="1" ht="15" customHeight="1" x14ac:dyDescent="0.2">
      <c r="A25" s="149" t="s">
        <v>138</v>
      </c>
      <c r="B25" s="130" t="s">
        <v>143</v>
      </c>
      <c r="C25" s="99" t="str">
        <f>IF(C14+C15-G23&lt;0,G23-(C14+C15),"-")</f>
        <v>-</v>
      </c>
      <c r="D25" s="99">
        <f>IF(D14+D15-H23&lt;0,H23-(D14+D15),"-")</f>
        <v>156667</v>
      </c>
      <c r="E25" s="99">
        <f>IF(E14+E15-I23&lt;0,I23-(E14+E15),"-")</f>
        <v>147075</v>
      </c>
      <c r="F25" s="130" t="s">
        <v>144</v>
      </c>
      <c r="G25" s="190">
        <f>IF(C14+C15-G23&gt;0,C14+C15-G23,"-")</f>
        <v>9592</v>
      </c>
      <c r="H25" s="190" t="str">
        <f>IF(D14+D15-H23&gt;0,D14+D15-H23,"-")</f>
        <v>-</v>
      </c>
      <c r="I25" s="190" t="str">
        <f>IF(E14+E15-I23&gt;0,E14+E15-I23,"-")</f>
        <v>-</v>
      </c>
    </row>
    <row r="26" spans="1:9" s="91" customFormat="1" ht="20.25" customHeight="1" x14ac:dyDescent="0.2">
      <c r="A26" s="150"/>
      <c r="B26" s="209" t="s">
        <v>163</v>
      </c>
      <c r="C26" s="209"/>
      <c r="D26" s="209"/>
      <c r="E26" s="209"/>
      <c r="F26" s="209"/>
      <c r="G26" s="213" t="s">
        <v>150</v>
      </c>
      <c r="H26" s="213"/>
      <c r="I26" s="213"/>
    </row>
    <row r="27" spans="1:9" ht="28.5" customHeight="1" x14ac:dyDescent="0.2">
      <c r="B27" s="92" t="s">
        <v>165</v>
      </c>
      <c r="C27" s="89"/>
      <c r="D27" s="89"/>
      <c r="E27" s="89"/>
      <c r="F27" s="89"/>
      <c r="G27" s="89"/>
    </row>
    <row r="28" spans="1:9" s="113" customFormat="1" ht="11.25" x14ac:dyDescent="0.2">
      <c r="A28" s="114"/>
      <c r="B28" s="114"/>
      <c r="G28" s="206" t="s">
        <v>45</v>
      </c>
      <c r="H28" s="206"/>
      <c r="I28" s="206"/>
    </row>
    <row r="29" spans="1:9" s="102" customFormat="1" ht="18" customHeight="1" x14ac:dyDescent="0.2">
      <c r="A29" s="208" t="s">
        <v>116</v>
      </c>
      <c r="B29" s="101" t="s">
        <v>38</v>
      </c>
      <c r="C29" s="101"/>
      <c r="D29" s="101"/>
      <c r="E29" s="101"/>
      <c r="F29" s="210" t="s">
        <v>117</v>
      </c>
      <c r="G29" s="211"/>
      <c r="H29" s="211"/>
      <c r="I29" s="212"/>
    </row>
    <row r="30" spans="1:9" s="94" customFormat="1" ht="35.25" customHeight="1" x14ac:dyDescent="0.2">
      <c r="A30" s="208"/>
      <c r="B30" s="103" t="s">
        <v>24</v>
      </c>
      <c r="C30" s="103" t="s">
        <v>169</v>
      </c>
      <c r="D30" s="103" t="s">
        <v>170</v>
      </c>
      <c r="E30" s="103" t="s">
        <v>172</v>
      </c>
      <c r="F30" s="103" t="s">
        <v>24</v>
      </c>
      <c r="G30" s="103" t="s">
        <v>73</v>
      </c>
      <c r="H30" s="103" t="s">
        <v>170</v>
      </c>
      <c r="I30" s="103" t="s">
        <v>172</v>
      </c>
    </row>
    <row r="31" spans="1:9" s="116" customFormat="1" ht="11.25" x14ac:dyDescent="0.2">
      <c r="A31" s="148">
        <v>1</v>
      </c>
      <c r="B31" s="115">
        <v>2</v>
      </c>
      <c r="C31" s="115">
        <v>3</v>
      </c>
      <c r="D31" s="115"/>
      <c r="E31" s="115"/>
      <c r="F31" s="115">
        <v>4</v>
      </c>
      <c r="G31" s="115">
        <v>5</v>
      </c>
      <c r="H31" s="115"/>
      <c r="I31" s="115"/>
    </row>
    <row r="32" spans="1:9" ht="15" customHeight="1" x14ac:dyDescent="0.2">
      <c r="A32" s="149" t="s">
        <v>25</v>
      </c>
      <c r="B32" s="97" t="s">
        <v>186</v>
      </c>
      <c r="C32" s="95">
        <f>'1 melléklet'!AM26</f>
        <v>34524</v>
      </c>
      <c r="D32" s="95">
        <f>'1 melléklet'!AN26</f>
        <v>231471</v>
      </c>
      <c r="E32" s="95">
        <f>'1 melléklet'!AO26</f>
        <v>265995</v>
      </c>
      <c r="F32" s="97" t="s">
        <v>84</v>
      </c>
      <c r="G32" s="95">
        <f>'1 melléklet'!AM13</f>
        <v>94113</v>
      </c>
      <c r="H32" s="95">
        <f>'1 melléklet'!AN13</f>
        <v>4890</v>
      </c>
      <c r="I32" s="95">
        <f>'1 melléklet'!AO13</f>
        <v>99003</v>
      </c>
    </row>
    <row r="33" spans="1:9" s="110" customFormat="1" ht="15" customHeight="1" x14ac:dyDescent="0.2">
      <c r="A33" s="149" t="s">
        <v>26</v>
      </c>
      <c r="B33" s="97" t="s">
        <v>9</v>
      </c>
      <c r="C33" s="95">
        <f>29241</f>
        <v>29241</v>
      </c>
      <c r="D33" s="95"/>
      <c r="E33" s="95">
        <f>C33+D33</f>
        <v>29241</v>
      </c>
      <c r="F33" s="97" t="s">
        <v>195</v>
      </c>
      <c r="G33" s="95">
        <f>38309</f>
        <v>38309</v>
      </c>
      <c r="H33" s="95"/>
      <c r="I33" s="95">
        <f>G33+H33</f>
        <v>38309</v>
      </c>
    </row>
    <row r="34" spans="1:9" ht="15" customHeight="1" x14ac:dyDescent="0.2">
      <c r="A34" s="149" t="s">
        <v>27</v>
      </c>
      <c r="B34" s="97" t="s">
        <v>54</v>
      </c>
      <c r="C34" s="95">
        <f>'1 melléklet'!AM25</f>
        <v>28052</v>
      </c>
      <c r="D34" s="95">
        <f>'1 melléklet'!AN25</f>
        <v>0</v>
      </c>
      <c r="E34" s="95">
        <f>'1 melléklet'!AO25</f>
        <v>28052</v>
      </c>
      <c r="F34" s="97" t="s">
        <v>85</v>
      </c>
      <c r="G34" s="95">
        <f>'1 melléklet'!AM14</f>
        <v>4348</v>
      </c>
      <c r="H34" s="95">
        <f>'1 melléklet'!AN14</f>
        <v>0</v>
      </c>
      <c r="I34" s="95">
        <f>'1 melléklet'!AO14</f>
        <v>4348</v>
      </c>
    </row>
    <row r="35" spans="1:9" ht="15" customHeight="1" x14ac:dyDescent="0.2">
      <c r="A35" s="149" t="s">
        <v>28</v>
      </c>
      <c r="B35" s="97" t="s">
        <v>187</v>
      </c>
      <c r="C35" s="95">
        <f>'1 melléklet'!AM27</f>
        <v>4382</v>
      </c>
      <c r="D35" s="95">
        <f>'1 melléklet'!AN27</f>
        <v>0</v>
      </c>
      <c r="E35" s="95">
        <f>'1 melléklet'!AO27</f>
        <v>4382</v>
      </c>
      <c r="F35" s="130" t="s">
        <v>195</v>
      </c>
      <c r="G35" s="131"/>
      <c r="H35" s="95"/>
      <c r="I35" s="95"/>
    </row>
    <row r="36" spans="1:9" s="110" customFormat="1" ht="15" customHeight="1" x14ac:dyDescent="0.2">
      <c r="A36" s="149" t="s">
        <v>51</v>
      </c>
      <c r="B36" s="97" t="s">
        <v>8</v>
      </c>
      <c r="C36" s="95"/>
      <c r="D36" s="95"/>
      <c r="E36" s="95"/>
      <c r="F36" s="97" t="s">
        <v>145</v>
      </c>
      <c r="G36" s="95">
        <f>'1 melléklet'!AM15</f>
        <v>9051</v>
      </c>
      <c r="H36" s="95">
        <f>'1 melléklet'!AN15</f>
        <v>0</v>
      </c>
      <c r="I36" s="95">
        <f>'1 melléklet'!AO15</f>
        <v>9051</v>
      </c>
    </row>
    <row r="37" spans="1:9" ht="15" customHeight="1" x14ac:dyDescent="0.2">
      <c r="A37" s="149" t="s">
        <v>120</v>
      </c>
      <c r="B37" s="97" t="s">
        <v>146</v>
      </c>
      <c r="C37" s="95"/>
      <c r="D37" s="95"/>
      <c r="E37" s="95"/>
      <c r="F37" s="98" t="s">
        <v>121</v>
      </c>
      <c r="G37" s="95"/>
      <c r="H37" s="95"/>
      <c r="I37" s="95"/>
    </row>
    <row r="38" spans="1:9" ht="21.75" customHeight="1" x14ac:dyDescent="0.2">
      <c r="A38" s="148" t="s">
        <v>122</v>
      </c>
      <c r="B38" s="104" t="s">
        <v>188</v>
      </c>
      <c r="C38" s="105">
        <f>+C32+C34+C35+C37</f>
        <v>66958</v>
      </c>
      <c r="D38" s="105">
        <f>+D32+D34+D35+D37</f>
        <v>231471</v>
      </c>
      <c r="E38" s="105">
        <f>+E32+E34+E35+E37</f>
        <v>298429</v>
      </c>
      <c r="F38" s="104" t="s">
        <v>196</v>
      </c>
      <c r="G38" s="105">
        <f>+G32+G34+G36+G37</f>
        <v>107512</v>
      </c>
      <c r="H38" s="105">
        <f>+H32+H34+H36+H37</f>
        <v>4890</v>
      </c>
      <c r="I38" s="105">
        <f>+I32+I34+I36+I37</f>
        <v>112402</v>
      </c>
    </row>
    <row r="39" spans="1:9" s="110" customFormat="1" ht="15" customHeight="1" x14ac:dyDescent="0.2">
      <c r="A39" s="149" t="s">
        <v>124</v>
      </c>
      <c r="B39" s="97" t="s">
        <v>189</v>
      </c>
      <c r="C39" s="99">
        <f>+C40+C41+C42</f>
        <v>32294</v>
      </c>
      <c r="D39" s="99">
        <f>+D40+D41+D42</f>
        <v>0</v>
      </c>
      <c r="E39" s="99">
        <f>+E40+E41+E42</f>
        <v>32294</v>
      </c>
      <c r="F39" s="97" t="s">
        <v>147</v>
      </c>
      <c r="G39" s="95"/>
      <c r="H39" s="99"/>
      <c r="I39" s="99"/>
    </row>
    <row r="40" spans="1:9" ht="15" customHeight="1" x14ac:dyDescent="0.2">
      <c r="A40" s="149" t="s">
        <v>125</v>
      </c>
      <c r="B40" s="107" t="s">
        <v>190</v>
      </c>
      <c r="C40" s="95">
        <f>'1 melléklet'!AM47</f>
        <v>32294</v>
      </c>
      <c r="D40" s="95">
        <f>'1 melléklet'!AN47</f>
        <v>0</v>
      </c>
      <c r="E40" s="95">
        <f>'1 melléklet'!AO47</f>
        <v>32294</v>
      </c>
      <c r="F40" s="97" t="s">
        <v>14</v>
      </c>
      <c r="G40" s="95"/>
      <c r="H40" s="95"/>
      <c r="I40" s="95"/>
    </row>
    <row r="41" spans="1:9" ht="15" customHeight="1" x14ac:dyDescent="0.2">
      <c r="A41" s="149" t="s">
        <v>126</v>
      </c>
      <c r="B41" s="107" t="s">
        <v>10</v>
      </c>
      <c r="C41" s="95"/>
      <c r="D41" s="95"/>
      <c r="E41" s="95"/>
      <c r="F41" s="97" t="s">
        <v>15</v>
      </c>
      <c r="G41" s="95">
        <f>'1 melléklet'!AM31</f>
        <v>1332</v>
      </c>
      <c r="H41" s="95">
        <f>'1 melléklet'!AN31</f>
        <v>229914</v>
      </c>
      <c r="I41" s="95">
        <f>'1 melléklet'!AO31</f>
        <v>231246</v>
      </c>
    </row>
    <row r="42" spans="1:9" ht="15" customHeight="1" x14ac:dyDescent="0.2">
      <c r="A42" s="149" t="s">
        <v>127</v>
      </c>
      <c r="B42" s="107" t="s">
        <v>11</v>
      </c>
      <c r="C42" s="95"/>
      <c r="D42" s="95"/>
      <c r="E42" s="95"/>
      <c r="F42" s="97" t="s">
        <v>148</v>
      </c>
      <c r="G42" s="95"/>
      <c r="H42" s="95"/>
      <c r="I42" s="95"/>
    </row>
    <row r="43" spans="1:9" ht="15" customHeight="1" x14ac:dyDescent="0.2">
      <c r="A43" s="148" t="s">
        <v>128</v>
      </c>
      <c r="B43" s="106" t="s">
        <v>191</v>
      </c>
      <c r="C43" s="95">
        <f>SUM(C44:C47)</f>
        <v>0</v>
      </c>
      <c r="D43" s="95">
        <f>SUM(D44:D47)</f>
        <v>0</v>
      </c>
      <c r="E43" s="95">
        <f>SUM(E44:E47)</f>
        <v>0</v>
      </c>
      <c r="F43" s="97" t="s">
        <v>197</v>
      </c>
      <c r="G43" s="95"/>
      <c r="H43" s="95"/>
      <c r="I43" s="95"/>
    </row>
    <row r="44" spans="1:9" ht="15" customHeight="1" x14ac:dyDescent="0.2">
      <c r="A44" s="149" t="s">
        <v>129</v>
      </c>
      <c r="B44" s="107" t="s">
        <v>192</v>
      </c>
      <c r="C44" s="95"/>
      <c r="D44" s="95"/>
      <c r="E44" s="95"/>
      <c r="F44" s="97" t="s">
        <v>149</v>
      </c>
      <c r="G44" s="95"/>
      <c r="H44" s="95"/>
      <c r="I44" s="95"/>
    </row>
    <row r="45" spans="1:9" ht="15" customHeight="1" x14ac:dyDescent="0.2">
      <c r="A45" s="149" t="s">
        <v>130</v>
      </c>
      <c r="B45" s="107" t="s">
        <v>193</v>
      </c>
      <c r="C45" s="96"/>
      <c r="D45" s="96"/>
      <c r="E45" s="96"/>
      <c r="F45" s="97"/>
      <c r="G45" s="95"/>
      <c r="H45" s="96"/>
      <c r="I45" s="96"/>
    </row>
    <row r="46" spans="1:9" ht="15" customHeight="1" x14ac:dyDescent="0.2">
      <c r="A46" s="149" t="s">
        <v>132</v>
      </c>
      <c r="B46" s="107" t="s">
        <v>12</v>
      </c>
      <c r="C46" s="95"/>
      <c r="D46" s="95"/>
      <c r="E46" s="95"/>
      <c r="F46" s="100"/>
      <c r="G46" s="95"/>
      <c r="H46" s="95"/>
      <c r="I46" s="95"/>
    </row>
    <row r="47" spans="1:9" ht="15" customHeight="1" x14ac:dyDescent="0.2">
      <c r="A47" s="149" t="s">
        <v>134</v>
      </c>
      <c r="B47" s="107" t="s">
        <v>13</v>
      </c>
      <c r="C47" s="95"/>
      <c r="D47" s="95"/>
      <c r="E47" s="95"/>
      <c r="F47" s="98"/>
      <c r="G47" s="95"/>
      <c r="H47" s="95"/>
      <c r="I47" s="95"/>
    </row>
    <row r="48" spans="1:9" ht="19.5" customHeight="1" x14ac:dyDescent="0.2">
      <c r="A48" s="148" t="s">
        <v>135</v>
      </c>
      <c r="B48" s="104" t="s">
        <v>194</v>
      </c>
      <c r="C48" s="105">
        <f>+C39+C43</f>
        <v>32294</v>
      </c>
      <c r="D48" s="105">
        <f>+D39+D43</f>
        <v>0</v>
      </c>
      <c r="E48" s="105">
        <f>+E39+E43</f>
        <v>32294</v>
      </c>
      <c r="F48" s="104" t="s">
        <v>198</v>
      </c>
      <c r="G48" s="105">
        <f>SUM(G39:G47)</f>
        <v>1332</v>
      </c>
      <c r="H48" s="105">
        <f>SUM(H39:H47)</f>
        <v>229914</v>
      </c>
      <c r="I48" s="105">
        <f>SUM(I39:I47)</f>
        <v>231246</v>
      </c>
    </row>
    <row r="49" spans="1:9" ht="22.5" customHeight="1" x14ac:dyDescent="0.2">
      <c r="A49" s="148" t="s">
        <v>137</v>
      </c>
      <c r="B49" s="104" t="s">
        <v>2</v>
      </c>
      <c r="C49" s="105">
        <f>+C38+C48</f>
        <v>99252</v>
      </c>
      <c r="D49" s="105">
        <f>+D38+D48</f>
        <v>231471</v>
      </c>
      <c r="E49" s="105">
        <f>+E38+E48</f>
        <v>330723</v>
      </c>
      <c r="F49" s="104" t="s">
        <v>3</v>
      </c>
      <c r="G49" s="105">
        <f>+G38+G48</f>
        <v>108844</v>
      </c>
      <c r="H49" s="105">
        <f>+H38+H48</f>
        <v>234804</v>
      </c>
      <c r="I49" s="105">
        <f>+I38+I48</f>
        <v>343648</v>
      </c>
    </row>
    <row r="50" spans="1:9" s="110" customFormat="1" ht="15" customHeight="1" x14ac:dyDescent="0.2">
      <c r="A50" s="149" t="s">
        <v>138</v>
      </c>
      <c r="B50" s="97" t="s">
        <v>141</v>
      </c>
      <c r="C50" s="99">
        <f>IF(C38-G38&lt;0,G38-C38,"-")</f>
        <v>40554</v>
      </c>
      <c r="D50" s="99" t="str">
        <f>IF(D38-H38&lt;0,H38-D38,"-")</f>
        <v>-</v>
      </c>
      <c r="E50" s="99" t="str">
        <f>IF(E38-I38&lt;0,I38-E38,"-")</f>
        <v>-</v>
      </c>
      <c r="F50" s="97" t="s">
        <v>142</v>
      </c>
      <c r="G50" s="99" t="str">
        <f>IF(C38-G38&gt;0,C38-G38,"-")</f>
        <v>-</v>
      </c>
      <c r="H50" s="99">
        <f>IF(D38-H38&gt;0,D38-H38,"-")</f>
        <v>226581</v>
      </c>
      <c r="I50" s="99">
        <f>IF(E38-I38&gt;0,E38-I38,"-")</f>
        <v>186027</v>
      </c>
    </row>
    <row r="51" spans="1:9" s="110" customFormat="1" ht="15" customHeight="1" x14ac:dyDescent="0.2">
      <c r="A51" s="149" t="s">
        <v>140</v>
      </c>
      <c r="B51" s="97" t="s">
        <v>143</v>
      </c>
      <c r="C51" s="99">
        <f>IF(C38+C39-G49&lt;0,G49-(C38+C39),"-")</f>
        <v>9592</v>
      </c>
      <c r="D51" s="99">
        <f>IF(D38+D39-H49&lt;0,H49-(D38+D39),"-")</f>
        <v>3333</v>
      </c>
      <c r="E51" s="99">
        <f>IF(E38+E39-I49&lt;0,I49-(E38+E39),"-")</f>
        <v>12925</v>
      </c>
      <c r="F51" s="97" t="s">
        <v>144</v>
      </c>
      <c r="G51" s="99" t="str">
        <f>IF(C38+C39-G49&gt;0,C38+C39-G49,"-")</f>
        <v>-</v>
      </c>
      <c r="H51" s="99" t="str">
        <f>IF(D38+D39-H49&gt;0,D38+D39-H49,"-")</f>
        <v>-</v>
      </c>
      <c r="I51" s="99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H1845"/>
  <sheetViews>
    <sheetView topLeftCell="A28" zoomScale="135" zoomScaleNormal="135" zoomScaleSheetLayoutView="135" workbookViewId="0">
      <selection activeCell="B40" sqref="B40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2.7109375" style="16" customWidth="1"/>
    <col min="4" max="4" width="12.5703125" style="16" customWidth="1"/>
    <col min="5" max="8" width="9.140625" style="16"/>
  </cols>
  <sheetData>
    <row r="1" spans="1:8" ht="12.75" x14ac:dyDescent="0.2">
      <c r="A1" s="218" t="s">
        <v>57</v>
      </c>
      <c r="B1" s="218"/>
      <c r="C1" s="218"/>
      <c r="D1" s="218"/>
    </row>
    <row r="2" spans="1:8" ht="15.75" hidden="1" x14ac:dyDescent="0.2">
      <c r="A2" s="17"/>
      <c r="B2" s="17"/>
    </row>
    <row r="3" spans="1:8" ht="31.5" customHeight="1" x14ac:dyDescent="0.2">
      <c r="A3" s="219" t="s">
        <v>58</v>
      </c>
      <c r="B3" s="219"/>
      <c r="C3" s="219"/>
      <c r="D3" s="219"/>
    </row>
    <row r="4" spans="1:8" ht="15.75" x14ac:dyDescent="0.2">
      <c r="A4" s="220" t="s">
        <v>74</v>
      </c>
      <c r="B4" s="220"/>
      <c r="C4" s="220"/>
      <c r="D4" s="220"/>
    </row>
    <row r="5" spans="1:8" ht="10.5" customHeight="1" x14ac:dyDescent="0.2">
      <c r="A5" s="17"/>
      <c r="B5" s="17"/>
    </row>
    <row r="6" spans="1:8" ht="15.75" hidden="1" x14ac:dyDescent="0.2">
      <c r="A6" s="18" t="s">
        <v>46</v>
      </c>
      <c r="B6" s="17"/>
    </row>
    <row r="7" spans="1:8" ht="16.5" thickBot="1" x14ac:dyDescent="0.25">
      <c r="A7" s="17"/>
      <c r="B7" s="221" t="s">
        <v>48</v>
      </c>
      <c r="C7" s="221"/>
      <c r="D7" s="221"/>
    </row>
    <row r="8" spans="1:8" s="9" customFormat="1" ht="27" thickTop="1" thickBot="1" x14ac:dyDescent="0.25">
      <c r="A8" s="19" t="s">
        <v>59</v>
      </c>
      <c r="B8" s="20" t="s">
        <v>60</v>
      </c>
      <c r="C8" s="20" t="s">
        <v>170</v>
      </c>
      <c r="D8" s="20" t="s">
        <v>174</v>
      </c>
      <c r="E8" s="21"/>
      <c r="F8" s="21"/>
      <c r="G8" s="21"/>
      <c r="H8" s="21"/>
    </row>
    <row r="9" spans="1:8" ht="24.95" customHeight="1" thickTop="1" x14ac:dyDescent="0.2">
      <c r="A9" s="22" t="s">
        <v>157</v>
      </c>
      <c r="B9" s="23">
        <v>3967</v>
      </c>
      <c r="C9" s="23"/>
      <c r="D9" s="23">
        <f>B9+C9</f>
        <v>3967</v>
      </c>
    </row>
    <row r="10" spans="1:8" ht="24.95" customHeight="1" x14ac:dyDescent="0.2">
      <c r="A10" s="22" t="s">
        <v>158</v>
      </c>
      <c r="B10" s="23">
        <v>381</v>
      </c>
      <c r="C10" s="23"/>
      <c r="D10" s="23">
        <f>B10+C10</f>
        <v>381</v>
      </c>
    </row>
    <row r="11" spans="1:8" ht="9.75" hidden="1" customHeight="1" x14ac:dyDescent="0.2">
      <c r="A11" s="216"/>
      <c r="B11" s="217"/>
    </row>
    <row r="12" spans="1:8" s="13" customFormat="1" ht="20.25" customHeight="1" x14ac:dyDescent="0.2">
      <c r="A12" s="24" t="s">
        <v>52</v>
      </c>
      <c r="B12" s="25">
        <f>SUM(B3:B10)</f>
        <v>4348</v>
      </c>
      <c r="C12" s="25">
        <f>SUM(C3:C10)</f>
        <v>0</v>
      </c>
      <c r="D12" s="25">
        <f>SUM(D3:D10)</f>
        <v>4348</v>
      </c>
      <c r="E12" s="26"/>
      <c r="F12" s="26"/>
      <c r="G12" s="26"/>
      <c r="H12" s="26"/>
    </row>
    <row r="13" spans="1:8" s="14" customFormat="1" ht="16.5" thickBot="1" x14ac:dyDescent="0.25">
      <c r="A13" s="214"/>
      <c r="B13" s="215"/>
      <c r="C13" s="27"/>
      <c r="D13" s="27"/>
      <c r="E13" s="27"/>
      <c r="F13" s="27"/>
      <c r="G13" s="27"/>
      <c r="H13" s="27"/>
    </row>
    <row r="14" spans="1:8" ht="22.5" customHeight="1" thickTop="1" thickBot="1" x14ac:dyDescent="0.25">
      <c r="A14" s="28" t="s">
        <v>61</v>
      </c>
      <c r="B14" s="29">
        <f>B12</f>
        <v>4348</v>
      </c>
      <c r="C14" s="29">
        <f>C12</f>
        <v>0</v>
      </c>
      <c r="D14" s="29">
        <f>D12</f>
        <v>4348</v>
      </c>
    </row>
    <row r="15" spans="1:8" ht="30.75" customHeight="1" thickTop="1" thickBot="1" x14ac:dyDescent="0.25">
      <c r="A15" s="17"/>
      <c r="B15" s="30"/>
    </row>
    <row r="16" spans="1:8" s="32" customFormat="1" ht="26.25" customHeight="1" thickTop="1" thickBot="1" x14ac:dyDescent="0.25">
      <c r="A16" s="19" t="s">
        <v>62</v>
      </c>
      <c r="B16" s="20" t="s">
        <v>60</v>
      </c>
      <c r="C16" s="20" t="s">
        <v>170</v>
      </c>
      <c r="D16" s="20" t="s">
        <v>174</v>
      </c>
      <c r="E16" s="31"/>
      <c r="F16" s="31"/>
      <c r="G16" s="31"/>
      <c r="H16" s="31"/>
    </row>
    <row r="17" spans="1:8" ht="29.25" customHeight="1" thickTop="1" x14ac:dyDescent="0.2">
      <c r="A17" s="22" t="s">
        <v>156</v>
      </c>
      <c r="B17" s="23">
        <v>38309</v>
      </c>
      <c r="C17" s="23"/>
      <c r="D17" s="23">
        <f>B17+C17</f>
        <v>38309</v>
      </c>
    </row>
    <row r="18" spans="1:8" ht="24" customHeight="1" x14ac:dyDescent="0.2">
      <c r="A18" s="22" t="s">
        <v>152</v>
      </c>
      <c r="B18" s="23">
        <v>1550</v>
      </c>
      <c r="C18" s="23"/>
      <c r="D18" s="23">
        <f t="shared" ref="D18:D29" si="0">B18+C18</f>
        <v>1550</v>
      </c>
    </row>
    <row r="19" spans="1:8" ht="24.95" customHeight="1" x14ac:dyDescent="0.2">
      <c r="A19" s="22" t="s">
        <v>153</v>
      </c>
      <c r="B19" s="23">
        <v>2157</v>
      </c>
      <c r="C19" s="23"/>
      <c r="D19" s="23">
        <f t="shared" si="0"/>
        <v>2157</v>
      </c>
    </row>
    <row r="20" spans="1:8" ht="24.95" customHeight="1" x14ac:dyDescent="0.2">
      <c r="A20" s="22" t="s">
        <v>154</v>
      </c>
      <c r="B20" s="23">
        <v>10325</v>
      </c>
      <c r="C20" s="23"/>
      <c r="D20" s="23">
        <f t="shared" si="0"/>
        <v>10325</v>
      </c>
    </row>
    <row r="21" spans="1:8" ht="24.95" customHeight="1" x14ac:dyDescent="0.2">
      <c r="A21" s="22" t="s">
        <v>167</v>
      </c>
      <c r="B21" s="23">
        <v>7500</v>
      </c>
      <c r="C21" s="23"/>
      <c r="D21" s="23">
        <f t="shared" si="0"/>
        <v>7500</v>
      </c>
    </row>
    <row r="22" spans="1:8" ht="24.95" customHeight="1" x14ac:dyDescent="0.2">
      <c r="A22" s="22" t="s">
        <v>155</v>
      </c>
      <c r="B22" s="23">
        <v>10000</v>
      </c>
      <c r="C22" s="23"/>
      <c r="D22" s="23">
        <f t="shared" si="0"/>
        <v>10000</v>
      </c>
    </row>
    <row r="23" spans="1:8" ht="24.95" customHeight="1" x14ac:dyDescent="0.2">
      <c r="A23" s="22" t="s">
        <v>159</v>
      </c>
      <c r="B23" s="23">
        <v>1500</v>
      </c>
      <c r="C23" s="23"/>
      <c r="D23" s="23">
        <f t="shared" si="0"/>
        <v>1500</v>
      </c>
    </row>
    <row r="24" spans="1:8" ht="24.95" customHeight="1" x14ac:dyDescent="0.2">
      <c r="A24" s="22" t="s">
        <v>160</v>
      </c>
      <c r="B24" s="23">
        <v>800</v>
      </c>
      <c r="C24" s="23"/>
      <c r="D24" s="23">
        <f t="shared" si="0"/>
        <v>800</v>
      </c>
    </row>
    <row r="25" spans="1:8" ht="24.95" customHeight="1" x14ac:dyDescent="0.2">
      <c r="A25" s="22" t="s">
        <v>161</v>
      </c>
      <c r="B25" s="23">
        <f>4872+250+1383</f>
        <v>6505</v>
      </c>
      <c r="C25" s="23"/>
      <c r="D25" s="23">
        <f t="shared" si="0"/>
        <v>6505</v>
      </c>
    </row>
    <row r="26" spans="1:8" ht="24.95" customHeight="1" x14ac:dyDescent="0.2">
      <c r="A26" s="22" t="s">
        <v>203</v>
      </c>
      <c r="B26" s="23"/>
      <c r="C26" s="23">
        <v>4890</v>
      </c>
      <c r="D26" s="23">
        <f t="shared" ref="D26" si="1">B26+C26</f>
        <v>4890</v>
      </c>
    </row>
    <row r="27" spans="1:8" ht="24.95" customHeight="1" x14ac:dyDescent="0.2">
      <c r="A27" s="22" t="s">
        <v>162</v>
      </c>
      <c r="B27" s="23">
        <v>2000</v>
      </c>
      <c r="C27" s="23"/>
      <c r="D27" s="23">
        <f t="shared" si="0"/>
        <v>2000</v>
      </c>
    </row>
    <row r="28" spans="1:8" s="34" customFormat="1" ht="24.95" customHeight="1" x14ac:dyDescent="0.2">
      <c r="A28" s="24" t="s">
        <v>52</v>
      </c>
      <c r="B28" s="25">
        <f>SUM(B17:B27)</f>
        <v>80646</v>
      </c>
      <c r="C28" s="25">
        <f>SUM(C17:C27)</f>
        <v>4890</v>
      </c>
      <c r="D28" s="25">
        <f>SUM(D17:D27)</f>
        <v>85536</v>
      </c>
      <c r="E28" s="33"/>
      <c r="F28" s="33"/>
      <c r="G28" s="33"/>
      <c r="H28" s="33"/>
    </row>
    <row r="29" spans="1:8" ht="24.95" customHeight="1" x14ac:dyDescent="0.2">
      <c r="A29" s="22" t="s">
        <v>168</v>
      </c>
      <c r="B29" s="23">
        <v>7752</v>
      </c>
      <c r="C29" s="23"/>
      <c r="D29" s="23">
        <f t="shared" si="0"/>
        <v>7752</v>
      </c>
    </row>
    <row r="30" spans="1:8" s="34" customFormat="1" ht="24.95" customHeight="1" x14ac:dyDescent="0.2">
      <c r="A30" s="24" t="s">
        <v>50</v>
      </c>
      <c r="B30" s="25">
        <v>4069</v>
      </c>
      <c r="C30" s="25">
        <f>SUM(C29)</f>
        <v>0</v>
      </c>
      <c r="D30" s="25">
        <f>SUM(D29)</f>
        <v>7752</v>
      </c>
      <c r="E30" s="33"/>
      <c r="F30" s="33"/>
      <c r="G30" s="33"/>
      <c r="H30" s="33"/>
    </row>
    <row r="31" spans="1:8" s="14" customFormat="1" ht="16.5" thickBot="1" x14ac:dyDescent="0.25">
      <c r="A31" s="214"/>
      <c r="B31" s="215"/>
      <c r="C31" s="27"/>
      <c r="D31" s="27"/>
      <c r="E31" s="27"/>
      <c r="F31" s="27"/>
      <c r="G31" s="27"/>
      <c r="H31" s="27"/>
    </row>
    <row r="32" spans="1:8" ht="24.75" customHeight="1" thickTop="1" thickBot="1" x14ac:dyDescent="0.25">
      <c r="A32" s="35" t="s">
        <v>63</v>
      </c>
      <c r="B32" s="36">
        <f>B28+B30</f>
        <v>84715</v>
      </c>
      <c r="C32" s="36">
        <f>C28+C30</f>
        <v>4890</v>
      </c>
      <c r="D32" s="36">
        <f>D28+D30</f>
        <v>93288</v>
      </c>
    </row>
    <row r="33" spans="1:8" ht="12" customHeight="1" thickTop="1" thickBot="1" x14ac:dyDescent="0.25">
      <c r="A33" s="37"/>
      <c r="B33" s="38"/>
    </row>
    <row r="34" spans="1:8" s="42" customFormat="1" ht="30" customHeight="1" thickTop="1" thickBot="1" x14ac:dyDescent="0.3">
      <c r="A34" s="39" t="s">
        <v>47</v>
      </c>
      <c r="B34" s="40">
        <f>B14+B32</f>
        <v>89063</v>
      </c>
      <c r="C34" s="40">
        <f>C14+C32</f>
        <v>4890</v>
      </c>
      <c r="D34" s="40">
        <f>D14+D32</f>
        <v>97636</v>
      </c>
      <c r="E34" s="41"/>
      <c r="F34" s="41"/>
      <c r="G34" s="41"/>
      <c r="H34" s="41"/>
    </row>
    <row r="35" spans="1:8" ht="16.5" thickTop="1" x14ac:dyDescent="0.2">
      <c r="A35" s="17"/>
      <c r="B35" s="17"/>
    </row>
    <row r="36" spans="1:8" ht="15.75" x14ac:dyDescent="0.2">
      <c r="A36" s="17"/>
      <c r="B36" s="17"/>
    </row>
    <row r="37" spans="1:8" ht="15.75" x14ac:dyDescent="0.2">
      <c r="A37" s="17"/>
      <c r="B37" s="17"/>
    </row>
    <row r="38" spans="1:8" ht="15.75" x14ac:dyDescent="0.2">
      <c r="A38" s="17"/>
      <c r="B38" s="17"/>
    </row>
    <row r="39" spans="1:8" ht="15.75" x14ac:dyDescent="0.2">
      <c r="A39" s="17"/>
      <c r="B39" s="17"/>
    </row>
    <row r="40" spans="1:8" ht="15.75" x14ac:dyDescent="0.2">
      <c r="A40" s="17"/>
      <c r="B40" s="17"/>
    </row>
    <row r="41" spans="1:8" ht="15.75" x14ac:dyDescent="0.2">
      <c r="A41" s="17"/>
      <c r="B41" s="17"/>
    </row>
    <row r="42" spans="1:8" ht="15.75" x14ac:dyDescent="0.2">
      <c r="A42" s="17"/>
      <c r="B42" s="17"/>
    </row>
    <row r="43" spans="1:8" ht="15.75" x14ac:dyDescent="0.2">
      <c r="A43" s="17"/>
      <c r="B43" s="17"/>
    </row>
    <row r="44" spans="1:8" ht="15.75" x14ac:dyDescent="0.2">
      <c r="A44" s="17"/>
      <c r="B44" s="17"/>
    </row>
    <row r="45" spans="1:8" ht="15.75" x14ac:dyDescent="0.2">
      <c r="A45" s="17"/>
      <c r="B45" s="17"/>
    </row>
    <row r="46" spans="1:8" ht="15.75" x14ac:dyDescent="0.2">
      <c r="A46" s="17"/>
      <c r="B46" s="17"/>
    </row>
    <row r="47" spans="1:8" ht="15.75" x14ac:dyDescent="0.2">
      <c r="A47" s="17"/>
      <c r="B47" s="17"/>
    </row>
    <row r="48" spans="1:8" ht="15.75" x14ac:dyDescent="0.2">
      <c r="A48" s="17"/>
      <c r="B48" s="17"/>
    </row>
    <row r="49" spans="1:2" ht="15.75" x14ac:dyDescent="0.2">
      <c r="A49" s="17"/>
      <c r="B49" s="17"/>
    </row>
    <row r="50" spans="1:2" ht="15.75" x14ac:dyDescent="0.2">
      <c r="A50" s="17"/>
      <c r="B50" s="17"/>
    </row>
    <row r="51" spans="1:2" ht="15.75" x14ac:dyDescent="0.2">
      <c r="A51" s="17"/>
      <c r="B51" s="17"/>
    </row>
    <row r="52" spans="1:2" ht="15.75" x14ac:dyDescent="0.2">
      <c r="A52" s="17"/>
      <c r="B52" s="17"/>
    </row>
    <row r="53" spans="1:2" ht="15.75" x14ac:dyDescent="0.2">
      <c r="A53" s="17"/>
      <c r="B53" s="17"/>
    </row>
    <row r="54" spans="1:2" ht="15.75" x14ac:dyDescent="0.2">
      <c r="A54" s="17"/>
      <c r="B54" s="17"/>
    </row>
    <row r="55" spans="1:2" ht="15.75" x14ac:dyDescent="0.2">
      <c r="A55" s="17"/>
      <c r="B55" s="17"/>
    </row>
    <row r="56" spans="1:2" ht="15.75" x14ac:dyDescent="0.2">
      <c r="A56" s="17"/>
      <c r="B56" s="17"/>
    </row>
    <row r="57" spans="1:2" ht="15.75" x14ac:dyDescent="0.2">
      <c r="A57" s="17"/>
      <c r="B57" s="17"/>
    </row>
    <row r="58" spans="1:2" ht="15.75" x14ac:dyDescent="0.2">
      <c r="A58" s="17"/>
      <c r="B58" s="17"/>
    </row>
    <row r="59" spans="1:2" ht="15.75" x14ac:dyDescent="0.2">
      <c r="A59" s="17"/>
      <c r="B59" s="17"/>
    </row>
    <row r="60" spans="1:2" ht="15.75" x14ac:dyDescent="0.2">
      <c r="A60" s="17"/>
      <c r="B60" s="17"/>
    </row>
    <row r="61" spans="1:2" ht="15.75" x14ac:dyDescent="0.2">
      <c r="A61" s="17"/>
      <c r="B61" s="17"/>
    </row>
    <row r="62" spans="1:2" ht="15.75" x14ac:dyDescent="0.2">
      <c r="A62" s="17"/>
      <c r="B62" s="17"/>
    </row>
    <row r="63" spans="1:2" ht="15.75" x14ac:dyDescent="0.2">
      <c r="A63" s="17"/>
      <c r="B63" s="17"/>
    </row>
    <row r="64" spans="1:2" ht="15.75" x14ac:dyDescent="0.2">
      <c r="A64" s="17"/>
      <c r="B64" s="17"/>
    </row>
    <row r="65" spans="1:2" ht="15.75" x14ac:dyDescent="0.2">
      <c r="A65" s="17"/>
      <c r="B65" s="17"/>
    </row>
    <row r="66" spans="1:2" ht="15.75" x14ac:dyDescent="0.2">
      <c r="A66" s="17"/>
      <c r="B66" s="17"/>
    </row>
    <row r="67" spans="1:2" ht="15.75" x14ac:dyDescent="0.2">
      <c r="A67" s="17"/>
      <c r="B67" s="17"/>
    </row>
    <row r="68" spans="1:2" ht="15.75" x14ac:dyDescent="0.2">
      <c r="A68" s="17"/>
      <c r="B68" s="17"/>
    </row>
    <row r="69" spans="1:2" ht="15.75" x14ac:dyDescent="0.2">
      <c r="A69" s="17"/>
      <c r="B69" s="17"/>
    </row>
    <row r="70" spans="1:2" ht="15.75" x14ac:dyDescent="0.2">
      <c r="A70" s="17"/>
      <c r="B70" s="17"/>
    </row>
    <row r="71" spans="1:2" ht="15.75" x14ac:dyDescent="0.2">
      <c r="A71" s="17"/>
      <c r="B71" s="17"/>
    </row>
    <row r="72" spans="1:2" ht="15.75" x14ac:dyDescent="0.2">
      <c r="A72" s="17"/>
      <c r="B72" s="17"/>
    </row>
    <row r="73" spans="1:2" ht="15.75" x14ac:dyDescent="0.2">
      <c r="A73" s="17"/>
      <c r="B73" s="17"/>
    </row>
    <row r="74" spans="1:2" ht="15.75" x14ac:dyDescent="0.2">
      <c r="A74" s="17"/>
      <c r="B74" s="17"/>
    </row>
    <row r="75" spans="1:2" ht="15.75" x14ac:dyDescent="0.2">
      <c r="A75" s="17"/>
      <c r="B75" s="17"/>
    </row>
    <row r="76" spans="1:2" ht="15.75" x14ac:dyDescent="0.2">
      <c r="A76" s="17"/>
      <c r="B76" s="17"/>
    </row>
    <row r="77" spans="1:2" ht="15.75" x14ac:dyDescent="0.2">
      <c r="A77" s="17"/>
      <c r="B77" s="17"/>
    </row>
    <row r="78" spans="1:2" ht="15.75" x14ac:dyDescent="0.2">
      <c r="A78" s="17"/>
      <c r="B78" s="17"/>
    </row>
    <row r="79" spans="1:2" ht="15.75" x14ac:dyDescent="0.2">
      <c r="A79" s="17"/>
      <c r="B79" s="17"/>
    </row>
    <row r="80" spans="1:2" ht="15.75" x14ac:dyDescent="0.2">
      <c r="A80" s="17"/>
      <c r="B80" s="17"/>
    </row>
    <row r="81" spans="1:2" ht="15.75" x14ac:dyDescent="0.2">
      <c r="A81" s="17"/>
      <c r="B81" s="17"/>
    </row>
    <row r="82" spans="1:2" ht="15.75" x14ac:dyDescent="0.2">
      <c r="A82" s="17"/>
      <c r="B82" s="17"/>
    </row>
    <row r="83" spans="1:2" ht="15.75" x14ac:dyDescent="0.2">
      <c r="A83" s="17"/>
      <c r="B83" s="17"/>
    </row>
    <row r="84" spans="1:2" ht="15.75" x14ac:dyDescent="0.2">
      <c r="A84" s="17"/>
      <c r="B84" s="17"/>
    </row>
    <row r="85" spans="1:2" ht="15.75" x14ac:dyDescent="0.2">
      <c r="A85" s="17"/>
      <c r="B85" s="17"/>
    </row>
    <row r="86" spans="1:2" ht="15.75" x14ac:dyDescent="0.2">
      <c r="A86" s="17"/>
      <c r="B86" s="17"/>
    </row>
    <row r="87" spans="1:2" ht="15.75" x14ac:dyDescent="0.2">
      <c r="A87" s="17"/>
      <c r="B87" s="17"/>
    </row>
    <row r="88" spans="1:2" ht="15.75" x14ac:dyDescent="0.2">
      <c r="A88" s="17"/>
      <c r="B88" s="17"/>
    </row>
    <row r="89" spans="1:2" ht="15.75" x14ac:dyDescent="0.2">
      <c r="A89" s="17"/>
      <c r="B89" s="17"/>
    </row>
    <row r="90" spans="1:2" ht="15.75" x14ac:dyDescent="0.2">
      <c r="A90" s="17"/>
      <c r="B90" s="17"/>
    </row>
    <row r="91" spans="1:2" ht="15.75" x14ac:dyDescent="0.2">
      <c r="A91" s="17"/>
      <c r="B91" s="17"/>
    </row>
    <row r="92" spans="1:2" ht="15.75" x14ac:dyDescent="0.2">
      <c r="A92" s="17"/>
      <c r="B92" s="17"/>
    </row>
    <row r="93" spans="1:2" ht="15.75" x14ac:dyDescent="0.2">
      <c r="A93" s="17"/>
      <c r="B93" s="17"/>
    </row>
    <row r="94" spans="1:2" ht="15.75" x14ac:dyDescent="0.2">
      <c r="A94" s="17"/>
      <c r="B94" s="17"/>
    </row>
    <row r="95" spans="1:2" ht="15.75" x14ac:dyDescent="0.2">
      <c r="A95" s="17"/>
      <c r="B95" s="17"/>
    </row>
    <row r="96" spans="1:2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</sheetData>
  <mergeCells count="7">
    <mergeCell ref="A13:B13"/>
    <mergeCell ref="A31:B31"/>
    <mergeCell ref="A11:B11"/>
    <mergeCell ref="A1:D1"/>
    <mergeCell ref="A3:D3"/>
    <mergeCell ref="A4:D4"/>
    <mergeCell ref="B7:D7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workbookViewId="0">
      <selection activeCell="H24" sqref="H24"/>
    </sheetView>
  </sheetViews>
  <sheetFormatPr defaultRowHeight="12.75" x14ac:dyDescent="0.2"/>
  <cols>
    <col min="1" max="1" width="46.28515625" customWidth="1"/>
    <col min="2" max="4" width="12.7109375" customWidth="1"/>
  </cols>
  <sheetData>
    <row r="1" spans="1:6" ht="15" x14ac:dyDescent="0.2">
      <c r="C1" s="222" t="s">
        <v>199</v>
      </c>
      <c r="D1" s="222"/>
      <c r="E1" s="175"/>
      <c r="F1" s="175"/>
    </row>
    <row r="3" spans="1:6" ht="27" customHeight="1" x14ac:dyDescent="0.2">
      <c r="A3" s="224" t="s">
        <v>75</v>
      </c>
      <c r="B3" s="224"/>
      <c r="C3" s="224"/>
      <c r="D3" s="224"/>
    </row>
    <row r="4" spans="1:6" ht="36" customHeight="1" x14ac:dyDescent="0.2">
      <c r="C4" s="223" t="s">
        <v>45</v>
      </c>
      <c r="D4" s="223"/>
    </row>
    <row r="5" spans="1:6" ht="25.5" x14ac:dyDescent="0.2">
      <c r="A5" s="44" t="s">
        <v>24</v>
      </c>
      <c r="B5" s="43" t="s">
        <v>60</v>
      </c>
      <c r="C5" s="43" t="s">
        <v>170</v>
      </c>
      <c r="D5" s="43" t="s">
        <v>174</v>
      </c>
    </row>
    <row r="6" spans="1:6" ht="24.95" customHeight="1" x14ac:dyDescent="0.2">
      <c r="A6" s="46" t="s">
        <v>200</v>
      </c>
      <c r="B6" s="45">
        <f>SUM(B7)</f>
        <v>9406</v>
      </c>
      <c r="C6" s="45">
        <f>SUM(C7)</f>
        <v>0</v>
      </c>
      <c r="D6" s="45">
        <f>SUM(D7)</f>
        <v>9406</v>
      </c>
    </row>
    <row r="7" spans="1:6" ht="24.95" customHeight="1" x14ac:dyDescent="0.2">
      <c r="A7" s="47" t="s">
        <v>64</v>
      </c>
      <c r="B7" s="48">
        <v>9406</v>
      </c>
      <c r="C7" s="48"/>
      <c r="D7" s="48">
        <f>B7+C7</f>
        <v>9406</v>
      </c>
    </row>
    <row r="8" spans="1:6" ht="24.95" customHeight="1" x14ac:dyDescent="0.2">
      <c r="A8" s="46" t="s">
        <v>201</v>
      </c>
      <c r="B8" s="45">
        <f>SUM(B9:B11)</f>
        <v>0</v>
      </c>
      <c r="C8" s="45">
        <f>SUM(C9:C11)</f>
        <v>0</v>
      </c>
      <c r="D8" s="45">
        <f>SUM(D9:D11)</f>
        <v>0</v>
      </c>
    </row>
    <row r="9" spans="1:6" ht="24.95" customHeight="1" x14ac:dyDescent="0.2">
      <c r="A9" s="47" t="s">
        <v>65</v>
      </c>
      <c r="B9" s="48">
        <v>0</v>
      </c>
      <c r="C9" s="48"/>
      <c r="D9" s="48">
        <f>B9+C9</f>
        <v>0</v>
      </c>
    </row>
    <row r="10" spans="1:6" ht="24.95" customHeight="1" x14ac:dyDescent="0.2">
      <c r="A10" s="47" t="s">
        <v>66</v>
      </c>
      <c r="B10" s="48">
        <v>0</v>
      </c>
      <c r="C10" s="48"/>
      <c r="D10" s="48">
        <f>B10+C10</f>
        <v>0</v>
      </c>
    </row>
    <row r="11" spans="1:6" ht="24.95" customHeight="1" x14ac:dyDescent="0.2">
      <c r="A11" s="47" t="s">
        <v>67</v>
      </c>
      <c r="B11" s="48">
        <v>0</v>
      </c>
      <c r="C11" s="48"/>
      <c r="D11" s="48">
        <f>B11+C11</f>
        <v>0</v>
      </c>
    </row>
    <row r="12" spans="1:6" ht="24.95" customHeight="1" x14ac:dyDescent="0.2">
      <c r="A12" s="46" t="s">
        <v>202</v>
      </c>
      <c r="B12" s="45">
        <f>SUM(B13:B17)</f>
        <v>29512</v>
      </c>
      <c r="C12" s="45">
        <f>SUM(C13:C17)</f>
        <v>0</v>
      </c>
      <c r="D12" s="45">
        <f>SUM(D13:D17)</f>
        <v>29512</v>
      </c>
    </row>
    <row r="13" spans="1:6" ht="24.95" customHeight="1" x14ac:dyDescent="0.2">
      <c r="A13" s="47" t="s">
        <v>68</v>
      </c>
      <c r="B13" s="48">
        <v>581</v>
      </c>
      <c r="C13" s="48"/>
      <c r="D13" s="48">
        <v>581</v>
      </c>
    </row>
    <row r="14" spans="1:6" ht="24.95" customHeight="1" x14ac:dyDescent="0.2">
      <c r="A14" s="47" t="s">
        <v>69</v>
      </c>
      <c r="B14" s="48">
        <v>766</v>
      </c>
      <c r="C14" s="48"/>
      <c r="D14" s="48">
        <v>766</v>
      </c>
    </row>
    <row r="15" spans="1:6" ht="24.95" customHeight="1" x14ac:dyDescent="0.2">
      <c r="A15" s="47" t="s">
        <v>70</v>
      </c>
      <c r="B15" s="48">
        <v>11106</v>
      </c>
      <c r="C15" s="48"/>
      <c r="D15" s="48">
        <v>11106</v>
      </c>
    </row>
    <row r="16" spans="1:6" ht="24.95" customHeight="1" x14ac:dyDescent="0.2">
      <c r="A16" s="47" t="s">
        <v>71</v>
      </c>
      <c r="B16" s="48">
        <v>1059</v>
      </c>
      <c r="C16" s="48"/>
      <c r="D16" s="48">
        <v>1059</v>
      </c>
    </row>
    <row r="17" spans="1:4" ht="24.95" customHeight="1" x14ac:dyDescent="0.2">
      <c r="A17" s="47" t="s">
        <v>72</v>
      </c>
      <c r="B17" s="48">
        <v>16000</v>
      </c>
      <c r="C17" s="48"/>
      <c r="D17" s="48">
        <v>16000</v>
      </c>
    </row>
    <row r="18" spans="1:4" ht="24.95" customHeight="1" x14ac:dyDescent="0.2">
      <c r="A18" s="49" t="s">
        <v>53</v>
      </c>
      <c r="B18" s="50">
        <f>B12+B8+B6</f>
        <v>38918</v>
      </c>
      <c r="C18" s="50">
        <f>C12+C8+C6</f>
        <v>0</v>
      </c>
      <c r="D18" s="50">
        <f>D12+D8+D6</f>
        <v>38918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2014-08-08T07:46:48Z</cp:lastPrinted>
  <dcterms:created xsi:type="dcterms:W3CDTF">1997-01-17T14:02:09Z</dcterms:created>
  <dcterms:modified xsi:type="dcterms:W3CDTF">2014-09-09T12:58:08Z</dcterms:modified>
</cp:coreProperties>
</file>