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4\2014 I félévi beszámoló\"/>
    </mc:Choice>
  </mc:AlternateContent>
  <bookViews>
    <workbookView xWindow="360" yWindow="315" windowWidth="12120" windowHeight="8640" tabRatio="599" activeTab="7"/>
  </bookViews>
  <sheets>
    <sheet name="1 melléklet" sheetId="23" r:id="rId1"/>
    <sheet name="2. melléklet  " sheetId="25" state="hidden" r:id="rId2"/>
    <sheet name="2. melléklet" sheetId="17" r:id="rId3"/>
    <sheet name="4 m eu" sheetId="26" state="hidden" r:id="rId4"/>
    <sheet name="4 melléklet eu" sheetId="33" state="hidden" r:id="rId5"/>
    <sheet name="3. melléklet" sheetId="3" r:id="rId6"/>
    <sheet name="6 melléklet" sheetId="27" state="hidden" r:id="rId7"/>
    <sheet name="4 mell" sheetId="34" r:id="rId8"/>
    <sheet name="4. melléklet" sheetId="28" state="hidden" r:id="rId9"/>
    <sheet name="8 melléklet" sheetId="29" state="hidden" r:id="rId10"/>
    <sheet name="5. melléklet" sheetId="31" r:id="rId11"/>
    <sheet name="10 melléklet" sheetId="32" state="hidden" r:id="rId12"/>
  </sheets>
  <externalReferences>
    <externalReference r:id="rId13"/>
    <externalReference r:id="rId14"/>
    <externalReference r:id="rId15"/>
  </externalReferences>
  <definedNames>
    <definedName name="BuiltIn_Print_Area___1" localSheetId="3">#REF!</definedName>
    <definedName name="BuiltIn_Print_Area___1" localSheetId="4">#REF!</definedName>
    <definedName name="BuiltIn_Print_Area___1">#REF!</definedName>
    <definedName name="BuiltIn_Print_Area___3">"$2_tábla.$a$1:$iv$#ref!"</definedName>
    <definedName name="BuiltIn_Print_Titles___1" localSheetId="3">#REF!</definedName>
    <definedName name="BuiltIn_Print_Titles___1" localSheetId="4">#REF!</definedName>
    <definedName name="BuiltIn_Print_Titles___1">#REF!</definedName>
    <definedName name="BuiltIn_Print_Titles___3" localSheetId="3">#REF!</definedName>
    <definedName name="BuiltIn_Print_Titles___3" localSheetId="4">#REF!</definedName>
    <definedName name="BuiltIn_Print_Titles___3">#REF!</definedName>
    <definedName name="BuiltIn_Print_Titles___4" localSheetId="3">#REF!</definedName>
    <definedName name="BuiltIn_Print_Titles___4" localSheetId="4">#REF!</definedName>
    <definedName name="BuiltIn_Print_Titles___4">#REF!</definedName>
    <definedName name="BuiltIn_Print_Titles___6" localSheetId="3">#REF!</definedName>
    <definedName name="BuiltIn_Print_Titles___6" localSheetId="4">#REF!</definedName>
    <definedName name="BuiltIn_Print_Titles___6">#REF!</definedName>
    <definedName name="enczi" localSheetId="9">[1]rszakfössz!$D$123</definedName>
    <definedName name="enczi">[2]rszakfössz!$D$123</definedName>
    <definedName name="kkkk">#REF!</definedName>
    <definedName name="_xlnm.Print_Titles" localSheetId="0">'1 melléklet'!$A:$B</definedName>
    <definedName name="_xlnm.Print_Titles" localSheetId="11">'10 melléklet'!$1:$5</definedName>
    <definedName name="_xlnm.Print_Titles" localSheetId="3">'4 m eu'!$1:$9</definedName>
    <definedName name="_xlnm.Print_Titles" localSheetId="4">'4 melléklet eu'!$1:$9</definedName>
    <definedName name="_xlnm.Print_Titles" localSheetId="8">'4. melléklet'!$A:$A,'4. melléklet'!$4:$4</definedName>
    <definedName name="_xlnm.Print_Titles" localSheetId="10">'5. melléklet'!$A:$A</definedName>
    <definedName name="_xlnm.Print_Titles" localSheetId="6">'6 melléklet'!$1:$7</definedName>
    <definedName name="_xlnm.Print_Titles" localSheetId="9">'8 melléklet'!$1:$3</definedName>
    <definedName name="_xlnm.Print_Area" localSheetId="0">'1 melléklet'!$B$1:$BF$57</definedName>
    <definedName name="_xlnm.Print_Area" localSheetId="11">'10 melléklet'!$A$1:$J$61</definedName>
    <definedName name="_xlnm.Print_Area" localSheetId="2">'2. melléklet'!$A$1:$F$40</definedName>
    <definedName name="_xlnm.Print_Area" localSheetId="3">'4 m eu'!$A$1:$B$93</definedName>
    <definedName name="_xlnm.Print_Area" localSheetId="4">'4 melléklet eu'!$A$1:$B$93</definedName>
    <definedName name="_xlnm.Print_Area" localSheetId="8">'4. melléklet'!$A$1:$AA$26</definedName>
    <definedName name="_xlnm.Print_Area" localSheetId="10">'5. melléklet'!$A$1:$M$15</definedName>
    <definedName name="_xlnm.Print_Area" localSheetId="6">'6 melléklet'!$A$1:$AA$43</definedName>
    <definedName name="_xlnm.Print_Area" localSheetId="9">'8 melléklet'!$A$1:$E$57</definedName>
  </definedNames>
  <calcPr calcId="152511"/>
</workbook>
</file>

<file path=xl/calcChain.xml><?xml version="1.0" encoding="utf-8"?>
<calcChain xmlns="http://schemas.openxmlformats.org/spreadsheetml/2006/main">
  <c r="E6" i="34" l="1"/>
  <c r="E7" i="34"/>
  <c r="E8" i="34"/>
  <c r="E9" i="34"/>
  <c r="E10" i="34"/>
  <c r="E12" i="34"/>
  <c r="E14" i="34"/>
  <c r="E15" i="34"/>
  <c r="E16" i="34"/>
  <c r="E17" i="34"/>
  <c r="E18" i="34"/>
  <c r="E19" i="34"/>
  <c r="E5" i="34"/>
  <c r="D20" i="34"/>
  <c r="E20" i="34" s="1"/>
  <c r="D13" i="34"/>
  <c r="E13" i="34" s="1"/>
  <c r="D11" i="34"/>
  <c r="E11" i="34" s="1"/>
  <c r="C20" i="34"/>
  <c r="C13" i="34"/>
  <c r="C21" i="34" s="1"/>
  <c r="C11" i="34"/>
  <c r="B20" i="34"/>
  <c r="B13" i="34"/>
  <c r="B11" i="34"/>
  <c r="B21" i="34" s="1"/>
  <c r="W12" i="28"/>
  <c r="W24" i="28"/>
  <c r="W15" i="28"/>
  <c r="AA11" i="28"/>
  <c r="AA13" i="28"/>
  <c r="AA16" i="28"/>
  <c r="AA17" i="28"/>
  <c r="AA25" i="28"/>
  <c r="D21" i="34" l="1"/>
  <c r="E21" i="34"/>
  <c r="W26" i="28"/>
  <c r="D26" i="23"/>
  <c r="D21" i="23"/>
  <c r="D19" i="23"/>
  <c r="M7" i="31"/>
  <c r="M8" i="31"/>
  <c r="M9" i="31"/>
  <c r="M10" i="31"/>
  <c r="M11" i="31"/>
  <c r="M12" i="31"/>
  <c r="M13" i="31"/>
  <c r="M14" i="31"/>
  <c r="M15" i="31"/>
  <c r="M6" i="31"/>
  <c r="L15" i="31"/>
  <c r="K15" i="31"/>
  <c r="E33" i="17" l="1"/>
  <c r="D33" i="17"/>
  <c r="C33" i="17"/>
  <c r="F17" i="17"/>
  <c r="F18" i="17"/>
  <c r="F19" i="17"/>
  <c r="F20" i="17"/>
  <c r="F21" i="17"/>
  <c r="F22" i="17"/>
  <c r="F23" i="17"/>
  <c r="F24" i="17"/>
  <c r="F30" i="17"/>
  <c r="F35" i="17"/>
  <c r="E36" i="17"/>
  <c r="C34" i="17"/>
  <c r="C36" i="17" s="1"/>
  <c r="F38" i="23"/>
  <c r="F36" i="17" l="1"/>
  <c r="F34" i="17"/>
  <c r="AL48" i="23"/>
  <c r="AT48" i="23" l="1"/>
  <c r="AV31" i="23"/>
  <c r="AV32" i="23"/>
  <c r="AD48" i="23"/>
  <c r="AD9" i="23"/>
  <c r="V48" i="23" l="1"/>
  <c r="N48" i="23"/>
  <c r="BC57" i="23" l="1"/>
  <c r="BC56" i="23"/>
  <c r="BC54" i="23"/>
  <c r="BC47" i="23"/>
  <c r="BC37" i="23"/>
  <c r="BC31" i="23"/>
  <c r="BC27" i="23"/>
  <c r="BC25" i="23"/>
  <c r="BC14" i="23"/>
  <c r="AU55" i="23"/>
  <c r="AU54" i="23"/>
  <c r="AU48" i="23"/>
  <c r="AU42" i="23"/>
  <c r="AU23" i="23"/>
  <c r="AU21" i="23"/>
  <c r="AU9" i="23"/>
  <c r="AU8" i="23"/>
  <c r="AU7" i="23"/>
  <c r="AM57" i="23"/>
  <c r="AM55" i="23"/>
  <c r="AM54" i="23"/>
  <c r="AM48" i="23"/>
  <c r="AM42" i="23"/>
  <c r="AM23" i="23"/>
  <c r="AM22" i="23"/>
  <c r="AM13" i="23"/>
  <c r="AM11" i="23"/>
  <c r="AM9" i="23"/>
  <c r="AM8" i="23"/>
  <c r="AM7" i="23"/>
  <c r="AE57" i="23"/>
  <c r="AE56" i="23"/>
  <c r="AE55" i="23"/>
  <c r="AE54" i="23"/>
  <c r="AE48" i="23"/>
  <c r="AE42" i="23"/>
  <c r="AE23" i="23"/>
  <c r="AE21" i="23"/>
  <c r="AE9" i="23"/>
  <c r="AE8" i="23"/>
  <c r="AE7" i="23"/>
  <c r="W55" i="23"/>
  <c r="W54" i="23"/>
  <c r="W48" i="23"/>
  <c r="W42" i="23"/>
  <c r="W23" i="23"/>
  <c r="W21" i="23"/>
  <c r="W9" i="23"/>
  <c r="W8" i="23"/>
  <c r="W7" i="23"/>
  <c r="O57" i="23"/>
  <c r="O54" i="23"/>
  <c r="O48" i="23"/>
  <c r="O42" i="23"/>
  <c r="O28" i="23"/>
  <c r="O27" i="23"/>
  <c r="O23" i="23"/>
  <c r="O21" i="23"/>
  <c r="O10" i="23"/>
  <c r="O9" i="23"/>
  <c r="O8" i="23"/>
  <c r="O7" i="23"/>
  <c r="G55" i="23"/>
  <c r="G54" i="23"/>
  <c r="G47" i="23"/>
  <c r="G46" i="23"/>
  <c r="G43" i="23"/>
  <c r="G41" i="23"/>
  <c r="G37" i="23"/>
  <c r="G36" i="23"/>
  <c r="G32" i="23"/>
  <c r="G33" i="23"/>
  <c r="G31" i="23"/>
  <c r="G27" i="23"/>
  <c r="G26" i="23"/>
  <c r="G25" i="23"/>
  <c r="G23" i="23"/>
  <c r="G22" i="23"/>
  <c r="G21" i="23"/>
  <c r="G20" i="23"/>
  <c r="G19" i="23"/>
  <c r="G14" i="23"/>
  <c r="G15" i="23"/>
  <c r="G13" i="23"/>
  <c r="G8" i="23"/>
  <c r="G9" i="23"/>
  <c r="G10" i="23"/>
  <c r="G11" i="23"/>
  <c r="G7" i="23"/>
  <c r="F12" i="17" l="1"/>
  <c r="F14" i="17" s="1"/>
  <c r="AD54" i="23" l="1"/>
  <c r="AK10" i="23"/>
  <c r="J7" i="31"/>
  <c r="J8" i="31"/>
  <c r="J9" i="31"/>
  <c r="J10" i="31"/>
  <c r="J11" i="31"/>
  <c r="J12" i="31"/>
  <c r="J13" i="31"/>
  <c r="J14" i="31"/>
  <c r="J15" i="31"/>
  <c r="J6" i="31"/>
  <c r="U9" i="23"/>
  <c r="M9" i="23"/>
  <c r="M42" i="23"/>
  <c r="E11" i="23"/>
  <c r="E41" i="23"/>
  <c r="E9" i="23"/>
  <c r="E38" i="23"/>
  <c r="E33" i="23"/>
  <c r="AS44" i="23"/>
  <c r="AS43" i="23"/>
  <c r="AS45" i="23" s="1"/>
  <c r="AS42" i="23"/>
  <c r="AS38" i="23"/>
  <c r="AS35" i="23"/>
  <c r="AS28" i="23"/>
  <c r="AS23" i="23"/>
  <c r="AS22" i="23"/>
  <c r="AS24" i="23" s="1"/>
  <c r="AS29" i="23" s="1"/>
  <c r="AS21" i="23"/>
  <c r="AS16" i="23"/>
  <c r="AS11" i="23"/>
  <c r="AS10" i="23"/>
  <c r="AS9" i="23"/>
  <c r="AS8" i="23"/>
  <c r="AS12" i="23" s="1"/>
  <c r="AS17" i="23" s="1"/>
  <c r="AS7" i="23"/>
  <c r="AK44" i="23"/>
  <c r="AK45" i="23" s="1"/>
  <c r="AK43" i="23"/>
  <c r="AK38" i="23"/>
  <c r="AK35" i="23"/>
  <c r="AK28" i="23"/>
  <c r="AK24" i="23"/>
  <c r="AK21" i="23"/>
  <c r="AK16" i="23"/>
  <c r="AC44" i="23"/>
  <c r="AC45" i="23" s="1"/>
  <c r="AC43" i="23"/>
  <c r="AC42" i="23"/>
  <c r="AC38" i="23"/>
  <c r="AC35" i="23"/>
  <c r="AC28" i="23"/>
  <c r="AC50" i="23" s="1"/>
  <c r="AC23" i="23"/>
  <c r="AC24" i="23" s="1"/>
  <c r="AC29" i="23" s="1"/>
  <c r="AC22" i="23"/>
  <c r="AC21" i="23"/>
  <c r="AC16" i="23"/>
  <c r="AC11" i="23"/>
  <c r="AC10" i="23"/>
  <c r="AC9" i="23"/>
  <c r="AC8" i="23"/>
  <c r="AC7" i="23"/>
  <c r="AC12" i="23" s="1"/>
  <c r="AC17" i="23" s="1"/>
  <c r="U44" i="23"/>
  <c r="U43" i="23"/>
  <c r="U42" i="23"/>
  <c r="U23" i="23"/>
  <c r="U22" i="23"/>
  <c r="U21" i="23"/>
  <c r="U8" i="23"/>
  <c r="U7" i="23"/>
  <c r="M23" i="23"/>
  <c r="M22" i="23"/>
  <c r="M21" i="23"/>
  <c r="M10" i="23"/>
  <c r="M11" i="23"/>
  <c r="M8" i="23"/>
  <c r="M7" i="23"/>
  <c r="E27" i="23"/>
  <c r="E25" i="23"/>
  <c r="E21" i="23"/>
  <c r="E20" i="23"/>
  <c r="E15" i="23"/>
  <c r="E14" i="23"/>
  <c r="E13" i="23"/>
  <c r="E10" i="23"/>
  <c r="AC54" i="23"/>
  <c r="U10" i="23"/>
  <c r="U11" i="23"/>
  <c r="AK29" i="23" l="1"/>
  <c r="AK50" i="23"/>
  <c r="AS51" i="23"/>
  <c r="AS50" i="23"/>
  <c r="AS49" i="23"/>
  <c r="AC49" i="23"/>
  <c r="AK12" i="23"/>
  <c r="E54" i="23"/>
  <c r="E23" i="23"/>
  <c r="AK17" i="23" l="1"/>
  <c r="AK49" i="23"/>
  <c r="AG58" i="32"/>
  <c r="AG57" i="32"/>
  <c r="AG59" i="32" s="1"/>
  <c r="AG61" i="32" s="1"/>
  <c r="AG56" i="32"/>
  <c r="AG53" i="32"/>
  <c r="AG46" i="32"/>
  <c r="AG45" i="32"/>
  <c r="AG34" i="32"/>
  <c r="AG24" i="32"/>
  <c r="AG47" i="32" s="1"/>
  <c r="AG8" i="32"/>
  <c r="AG6" i="32"/>
  <c r="Z24" i="28"/>
  <c r="Z15" i="28"/>
  <c r="Z12" i="28"/>
  <c r="Y24" i="28"/>
  <c r="Y15" i="28"/>
  <c r="Y12" i="28"/>
  <c r="G42" i="27"/>
  <c r="F42" i="27"/>
  <c r="C93" i="33"/>
  <c r="C89" i="33"/>
  <c r="E14" i="33"/>
  <c r="C75" i="33"/>
  <c r="C74" i="33"/>
  <c r="C77" i="33" s="1"/>
  <c r="C71" i="33"/>
  <c r="C14" i="33" s="1"/>
  <c r="C68" i="33"/>
  <c r="C72" i="33" s="1"/>
  <c r="C58" i="33"/>
  <c r="C50" i="33"/>
  <c r="C54" i="33" s="1"/>
  <c r="C38" i="33"/>
  <c r="C31" i="33"/>
  <c r="C34" i="33" s="1"/>
  <c r="E21" i="33"/>
  <c r="E19" i="33"/>
  <c r="E22" i="33" s="1"/>
  <c r="E12" i="33"/>
  <c r="E11" i="33"/>
  <c r="D21" i="33"/>
  <c r="D19" i="33"/>
  <c r="D14" i="33"/>
  <c r="D12" i="33"/>
  <c r="D11" i="33"/>
  <c r="C21" i="33"/>
  <c r="C19" i="33"/>
  <c r="C12" i="33"/>
  <c r="C11" i="33"/>
  <c r="B93" i="33"/>
  <c r="B89" i="33"/>
  <c r="B75" i="33"/>
  <c r="B74" i="33"/>
  <c r="B77" i="33" s="1"/>
  <c r="B72" i="33"/>
  <c r="B71" i="33"/>
  <c r="B68" i="33"/>
  <c r="B58" i="33"/>
  <c r="B54" i="33"/>
  <c r="B50" i="33"/>
  <c r="B38" i="33"/>
  <c r="B34" i="33"/>
  <c r="B31" i="33"/>
  <c r="B13" i="33" s="1"/>
  <c r="B21" i="33"/>
  <c r="B19" i="33"/>
  <c r="B22" i="33" s="1"/>
  <c r="B14" i="33"/>
  <c r="B12" i="33"/>
  <c r="B11" i="33"/>
  <c r="I58" i="32"/>
  <c r="I57" i="32"/>
  <c r="I56" i="32"/>
  <c r="I59" i="32" s="1"/>
  <c r="I61" i="32" s="1"/>
  <c r="I53" i="32"/>
  <c r="AD47" i="32"/>
  <c r="AA47" i="32"/>
  <c r="W47" i="32"/>
  <c r="S47" i="32"/>
  <c r="O47" i="32"/>
  <c r="AD46" i="32"/>
  <c r="AA46" i="32"/>
  <c r="S46" i="32"/>
  <c r="O46" i="32"/>
  <c r="J46" i="32"/>
  <c r="I46" i="32"/>
  <c r="W46" i="32" s="1"/>
  <c r="AD45" i="32"/>
  <c r="AA45" i="32"/>
  <c r="W45" i="32"/>
  <c r="S45" i="32"/>
  <c r="O45" i="32"/>
  <c r="I45" i="32"/>
  <c r="K45" i="32" s="1"/>
  <c r="J44" i="32"/>
  <c r="J43" i="32"/>
  <c r="AD42" i="32"/>
  <c r="AA42" i="32"/>
  <c r="AE42" i="32" s="1"/>
  <c r="W42" i="32"/>
  <c r="S42" i="32"/>
  <c r="O42" i="32"/>
  <c r="J42" i="32"/>
  <c r="J41" i="32"/>
  <c r="J40" i="32"/>
  <c r="J39" i="32"/>
  <c r="AD38" i="32"/>
  <c r="AA38" i="32"/>
  <c r="W38" i="32"/>
  <c r="S38" i="32"/>
  <c r="AE38" i="32" s="1"/>
  <c r="O38" i="32"/>
  <c r="J38" i="32"/>
  <c r="AD37" i="32"/>
  <c r="AA37" i="32"/>
  <c r="W37" i="32"/>
  <c r="S37" i="32"/>
  <c r="O37" i="32"/>
  <c r="AE37" i="32" s="1"/>
  <c r="J37" i="32"/>
  <c r="AD36" i="32"/>
  <c r="AA36" i="32"/>
  <c r="AE36" i="32" s="1"/>
  <c r="W36" i="32"/>
  <c r="S36" i="32"/>
  <c r="O36" i="32"/>
  <c r="J36" i="32"/>
  <c r="AD35" i="32"/>
  <c r="AA35" i="32"/>
  <c r="AE35" i="32" s="1"/>
  <c r="W35" i="32"/>
  <c r="S35" i="32"/>
  <c r="O35" i="32"/>
  <c r="J35" i="32"/>
  <c r="AD34" i="32"/>
  <c r="AA34" i="32"/>
  <c r="W34" i="32"/>
  <c r="S34" i="32"/>
  <c r="O34" i="32"/>
  <c r="I34" i="32"/>
  <c r="I47" i="32" s="1"/>
  <c r="K33" i="32"/>
  <c r="J33" i="32"/>
  <c r="K32" i="32"/>
  <c r="J32" i="32"/>
  <c r="AD31" i="32"/>
  <c r="AA31" i="32"/>
  <c r="AE31" i="32" s="1"/>
  <c r="W31" i="32"/>
  <c r="S31" i="32"/>
  <c r="O31" i="32"/>
  <c r="K31" i="32"/>
  <c r="J31" i="32"/>
  <c r="O30" i="32"/>
  <c r="K30" i="32"/>
  <c r="J30" i="32"/>
  <c r="O29" i="32"/>
  <c r="K29" i="32"/>
  <c r="J29" i="32"/>
  <c r="AD28" i="32"/>
  <c r="AA28" i="32"/>
  <c r="W28" i="32"/>
  <c r="S28" i="32"/>
  <c r="O28" i="32"/>
  <c r="AE28" i="32" s="1"/>
  <c r="K28" i="32"/>
  <c r="J28" i="32"/>
  <c r="AD27" i="32"/>
  <c r="AA27" i="32"/>
  <c r="W27" i="32"/>
  <c r="S27" i="32"/>
  <c r="O27" i="32"/>
  <c r="AE27" i="32" s="1"/>
  <c r="K27" i="32"/>
  <c r="J27" i="32"/>
  <c r="K26" i="32"/>
  <c r="J26" i="32"/>
  <c r="AD25" i="32"/>
  <c r="AA25" i="32"/>
  <c r="AE25" i="32" s="1"/>
  <c r="W25" i="32"/>
  <c r="S25" i="32"/>
  <c r="O25" i="32"/>
  <c r="K25" i="32"/>
  <c r="J25" i="32"/>
  <c r="AD24" i="32"/>
  <c r="AA24" i="32"/>
  <c r="AE24" i="32" s="1"/>
  <c r="W24" i="32"/>
  <c r="S24" i="32"/>
  <c r="O24" i="32"/>
  <c r="K24" i="32"/>
  <c r="J24" i="32"/>
  <c r="I24" i="32"/>
  <c r="AD23" i="32"/>
  <c r="AA23" i="32"/>
  <c r="AE23" i="32" s="1"/>
  <c r="W23" i="32"/>
  <c r="S23" i="32"/>
  <c r="O23" i="32"/>
  <c r="K23" i="32"/>
  <c r="J23" i="32"/>
  <c r="AD22" i="32"/>
  <c r="AA22" i="32"/>
  <c r="AE22" i="32" s="1"/>
  <c r="W22" i="32"/>
  <c r="S22" i="32"/>
  <c r="O22" i="32"/>
  <c r="K22" i="32"/>
  <c r="J22" i="32"/>
  <c r="AD21" i="32"/>
  <c r="AA21" i="32"/>
  <c r="AE21" i="32" s="1"/>
  <c r="W21" i="32"/>
  <c r="S21" i="32"/>
  <c r="O21" i="32"/>
  <c r="K21" i="32"/>
  <c r="J21" i="32"/>
  <c r="AD20" i="32"/>
  <c r="AA20" i="32"/>
  <c r="AE20" i="32" s="1"/>
  <c r="W20" i="32"/>
  <c r="S20" i="32"/>
  <c r="O20" i="32"/>
  <c r="K20" i="32"/>
  <c r="J20" i="32"/>
  <c r="AD19" i="32"/>
  <c r="AA19" i="32"/>
  <c r="AE19" i="32" s="1"/>
  <c r="W19" i="32"/>
  <c r="S19" i="32"/>
  <c r="O19" i="32"/>
  <c r="K19" i="32"/>
  <c r="AD18" i="32"/>
  <c r="AA18" i="32"/>
  <c r="AE18" i="32" s="1"/>
  <c r="W18" i="32"/>
  <c r="S18" i="32"/>
  <c r="O18" i="32"/>
  <c r="K18" i="32"/>
  <c r="AE17" i="32"/>
  <c r="AD17" i="32"/>
  <c r="AA17" i="32"/>
  <c r="W17" i="32"/>
  <c r="S17" i="32"/>
  <c r="O17" i="32"/>
  <c r="K17" i="32"/>
  <c r="J17" i="32"/>
  <c r="AD16" i="32"/>
  <c r="AA16" i="32"/>
  <c r="W16" i="32"/>
  <c r="S16" i="32"/>
  <c r="AE16" i="32" s="1"/>
  <c r="O16" i="32"/>
  <c r="K16" i="32"/>
  <c r="J16" i="32"/>
  <c r="AD15" i="32"/>
  <c r="AA15" i="32"/>
  <c r="W15" i="32"/>
  <c r="S15" i="32"/>
  <c r="AE15" i="32" s="1"/>
  <c r="O15" i="32"/>
  <c r="K15" i="32"/>
  <c r="J15" i="32"/>
  <c r="AE14" i="32"/>
  <c r="AD14" i="32"/>
  <c r="AA14" i="32"/>
  <c r="W14" i="32"/>
  <c r="S14" i="32"/>
  <c r="O14" i="32"/>
  <c r="K14" i="32"/>
  <c r="J14" i="32"/>
  <c r="AD13" i="32"/>
  <c r="AA13" i="32"/>
  <c r="W13" i="32"/>
  <c r="S13" i="32"/>
  <c r="AE13" i="32" s="1"/>
  <c r="O13" i="32"/>
  <c r="K13" i="32"/>
  <c r="J13" i="32"/>
  <c r="AD12" i="32"/>
  <c r="AA12" i="32"/>
  <c r="W12" i="32"/>
  <c r="S12" i="32"/>
  <c r="AE12" i="32" s="1"/>
  <c r="O12" i="32"/>
  <c r="K12" i="32"/>
  <c r="J12" i="32"/>
  <c r="AD11" i="32"/>
  <c r="AA11" i="32"/>
  <c r="W11" i="32"/>
  <c r="S11" i="32"/>
  <c r="AE11" i="32" s="1"/>
  <c r="O11" i="32"/>
  <c r="K11" i="32"/>
  <c r="J11" i="32"/>
  <c r="AD10" i="32"/>
  <c r="AA10" i="32"/>
  <c r="W10" i="32"/>
  <c r="S10" i="32"/>
  <c r="AE10" i="32" s="1"/>
  <c r="O10" i="32"/>
  <c r="K10" i="32"/>
  <c r="J10" i="32"/>
  <c r="K8" i="32"/>
  <c r="I8" i="32"/>
  <c r="K7" i="32"/>
  <c r="AD6" i="32"/>
  <c r="AA6" i="32"/>
  <c r="W6" i="32"/>
  <c r="S6" i="32"/>
  <c r="O6" i="32"/>
  <c r="I6" i="32"/>
  <c r="K6" i="32" s="1"/>
  <c r="H15" i="31"/>
  <c r="G15" i="31"/>
  <c r="F15" i="31"/>
  <c r="E15" i="31"/>
  <c r="D15" i="31"/>
  <c r="C15" i="31"/>
  <c r="B15" i="31"/>
  <c r="I14" i="31"/>
  <c r="I13" i="31"/>
  <c r="I12" i="31"/>
  <c r="I11" i="31"/>
  <c r="I10" i="31"/>
  <c r="I9" i="31"/>
  <c r="I8" i="31"/>
  <c r="I7" i="31"/>
  <c r="I6" i="31"/>
  <c r="I15" i="31" s="1"/>
  <c r="C52" i="29"/>
  <c r="B52" i="29"/>
  <c r="E51" i="29"/>
  <c r="D51" i="29"/>
  <c r="E50" i="29"/>
  <c r="D50" i="29"/>
  <c r="E49" i="29"/>
  <c r="D49" i="29"/>
  <c r="E48" i="29"/>
  <c r="D48" i="29"/>
  <c r="E47" i="29"/>
  <c r="D47" i="29"/>
  <c r="E46" i="29"/>
  <c r="D46" i="29"/>
  <c r="E45" i="29"/>
  <c r="D45" i="29"/>
  <c r="E44" i="29"/>
  <c r="D44" i="29"/>
  <c r="D52" i="29" s="1"/>
  <c r="C38" i="29"/>
  <c r="E38" i="29" s="1"/>
  <c r="B38" i="29"/>
  <c r="E37" i="29"/>
  <c r="D37" i="29"/>
  <c r="D38" i="29" s="1"/>
  <c r="C30" i="29"/>
  <c r="E30" i="29" s="1"/>
  <c r="B30" i="29"/>
  <c r="E29" i="29"/>
  <c r="D29" i="29"/>
  <c r="E28" i="29"/>
  <c r="D28" i="29"/>
  <c r="E27" i="29"/>
  <c r="D27" i="29"/>
  <c r="C21" i="29"/>
  <c r="E21" i="29" s="1"/>
  <c r="B21" i="29"/>
  <c r="E20" i="29"/>
  <c r="D20" i="29"/>
  <c r="E19" i="29"/>
  <c r="D19" i="29"/>
  <c r="C12" i="29"/>
  <c r="B12" i="29"/>
  <c r="E11" i="29"/>
  <c r="D11" i="29"/>
  <c r="E10" i="29"/>
  <c r="D10" i="29"/>
  <c r="E9" i="29"/>
  <c r="D9" i="29"/>
  <c r="E8" i="29"/>
  <c r="D8" i="29"/>
  <c r="D12" i="29" s="1"/>
  <c r="V27" i="28"/>
  <c r="V25" i="28"/>
  <c r="T24" i="28"/>
  <c r="S24" i="28"/>
  <c r="R24" i="28"/>
  <c r="Q24" i="28"/>
  <c r="P24" i="28"/>
  <c r="O24" i="28"/>
  <c r="N24" i="28"/>
  <c r="M24" i="28"/>
  <c r="L24" i="28"/>
  <c r="K24" i="28"/>
  <c r="J24" i="28"/>
  <c r="I24" i="28"/>
  <c r="F24" i="28"/>
  <c r="B24" i="28"/>
  <c r="G23" i="28"/>
  <c r="H23" i="28" s="1"/>
  <c r="X23" i="28" s="1"/>
  <c r="AA23" i="28" s="1"/>
  <c r="U22" i="28"/>
  <c r="G22" i="28"/>
  <c r="E22" i="28" s="1"/>
  <c r="V22" i="28" s="1"/>
  <c r="U21" i="28"/>
  <c r="G21" i="28"/>
  <c r="E21" i="28" s="1"/>
  <c r="V21" i="28" s="1"/>
  <c r="G20" i="28"/>
  <c r="E20" i="28" s="1"/>
  <c r="V20" i="28" s="1"/>
  <c r="G19" i="28"/>
  <c r="U18" i="28"/>
  <c r="G18" i="28"/>
  <c r="H18" i="28" s="1"/>
  <c r="X18" i="28" s="1"/>
  <c r="AA18" i="28" s="1"/>
  <c r="E18" i="28"/>
  <c r="V16" i="28"/>
  <c r="U16" i="28"/>
  <c r="T15" i="28"/>
  <c r="S15" i="28"/>
  <c r="R15" i="28"/>
  <c r="Q15" i="28"/>
  <c r="P15" i="28"/>
  <c r="O15" i="28"/>
  <c r="N15" i="28"/>
  <c r="M15" i="28"/>
  <c r="L15" i="28"/>
  <c r="K15" i="28"/>
  <c r="J15" i="28"/>
  <c r="I15" i="28"/>
  <c r="F15" i="28"/>
  <c r="B15" i="28"/>
  <c r="U14" i="28"/>
  <c r="G14" i="28"/>
  <c r="G15" i="28" s="1"/>
  <c r="V13" i="28"/>
  <c r="U13" i="28"/>
  <c r="T12" i="28"/>
  <c r="S12" i="28"/>
  <c r="R12" i="28"/>
  <c r="Q12" i="28"/>
  <c r="P12" i="28"/>
  <c r="O12" i="28"/>
  <c r="N12" i="28"/>
  <c r="M12" i="28"/>
  <c r="L12" i="28"/>
  <c r="K12" i="28"/>
  <c r="J12" i="28"/>
  <c r="I12" i="28"/>
  <c r="B12" i="28"/>
  <c r="V11" i="28"/>
  <c r="U10" i="28"/>
  <c r="G10" i="28"/>
  <c r="E10" i="28" s="1"/>
  <c r="U9" i="28"/>
  <c r="G9" i="28"/>
  <c r="F9" i="28" s="1"/>
  <c r="G8" i="28"/>
  <c r="G7" i="28"/>
  <c r="F7" i="28" s="1"/>
  <c r="G6" i="28"/>
  <c r="E6" i="28" s="1"/>
  <c r="G5" i="28"/>
  <c r="E5" i="28" s="1"/>
  <c r="AB57" i="27"/>
  <c r="AB56" i="27"/>
  <c r="AB55" i="27"/>
  <c r="AB54" i="27"/>
  <c r="AB52" i="27"/>
  <c r="D50" i="27"/>
  <c r="AB49" i="27"/>
  <c r="R48" i="27"/>
  <c r="Q48" i="27"/>
  <c r="P48" i="27"/>
  <c r="O48" i="27"/>
  <c r="N48" i="27"/>
  <c r="M48" i="27"/>
  <c r="L48" i="27"/>
  <c r="K48" i="27"/>
  <c r="J48" i="27"/>
  <c r="I48" i="27"/>
  <c r="E48" i="27"/>
  <c r="D48" i="27"/>
  <c r="R47" i="27"/>
  <c r="Q47" i="27"/>
  <c r="P47" i="27"/>
  <c r="O47" i="27"/>
  <c r="N47" i="27"/>
  <c r="M47" i="27"/>
  <c r="L47" i="27"/>
  <c r="K47" i="27"/>
  <c r="J47" i="27"/>
  <c r="I47" i="27"/>
  <c r="E47" i="27"/>
  <c r="D47" i="27"/>
  <c r="AB46" i="27"/>
  <c r="Z45" i="27"/>
  <c r="Z51" i="27" s="1"/>
  <c r="Y45" i="27"/>
  <c r="Y51" i="27" s="1"/>
  <c r="X45" i="27"/>
  <c r="X51" i="27" s="1"/>
  <c r="W45" i="27"/>
  <c r="W51" i="27" s="1"/>
  <c r="V45" i="27"/>
  <c r="V51" i="27" s="1"/>
  <c r="U45" i="27"/>
  <c r="U51" i="27" s="1"/>
  <c r="T45" i="27"/>
  <c r="T51" i="27" s="1"/>
  <c r="S45" i="27"/>
  <c r="S51" i="27" s="1"/>
  <c r="R45" i="27"/>
  <c r="Q45" i="27"/>
  <c r="Q51" i="27" s="1"/>
  <c r="P45" i="27"/>
  <c r="P51" i="27" s="1"/>
  <c r="O45" i="27"/>
  <c r="O51" i="27" s="1"/>
  <c r="N45" i="27"/>
  <c r="N51" i="27" s="1"/>
  <c r="M45" i="27"/>
  <c r="M51" i="27" s="1"/>
  <c r="L45" i="27"/>
  <c r="L51" i="27" s="1"/>
  <c r="K45" i="27"/>
  <c r="K51" i="27" s="1"/>
  <c r="I45" i="27"/>
  <c r="I51" i="27" s="1"/>
  <c r="E45" i="27"/>
  <c r="E51" i="27" s="1"/>
  <c r="D45" i="27"/>
  <c r="D51" i="27" s="1"/>
  <c r="Z44" i="27"/>
  <c r="Z50" i="27" s="1"/>
  <c r="Y44" i="27"/>
  <c r="Y50" i="27" s="1"/>
  <c r="X44" i="27"/>
  <c r="X50" i="27" s="1"/>
  <c r="W44" i="27"/>
  <c r="W50" i="27" s="1"/>
  <c r="V44" i="27"/>
  <c r="V50" i="27" s="1"/>
  <c r="U44" i="27"/>
  <c r="U50" i="27" s="1"/>
  <c r="T44" i="27"/>
  <c r="T50" i="27" s="1"/>
  <c r="S44" i="27"/>
  <c r="S50" i="27" s="1"/>
  <c r="R44" i="27"/>
  <c r="R50" i="27" s="1"/>
  <c r="Q44" i="27"/>
  <c r="Q50" i="27" s="1"/>
  <c r="P44" i="27"/>
  <c r="P50" i="27" s="1"/>
  <c r="O44" i="27"/>
  <c r="O50" i="27" s="1"/>
  <c r="N44" i="27"/>
  <c r="N50" i="27" s="1"/>
  <c r="M44" i="27"/>
  <c r="M50" i="27" s="1"/>
  <c r="L44" i="27"/>
  <c r="L50" i="27" s="1"/>
  <c r="K44" i="27"/>
  <c r="K50" i="27" s="1"/>
  <c r="J44" i="27"/>
  <c r="J50" i="27" s="1"/>
  <c r="I44" i="27"/>
  <c r="I50" i="27" s="1"/>
  <c r="E44" i="27"/>
  <c r="E50" i="27" s="1"/>
  <c r="E53" i="27" s="1"/>
  <c r="D44" i="27"/>
  <c r="BG42" i="27"/>
  <c r="BF42" i="27"/>
  <c r="BE42" i="27"/>
  <c r="BD42" i="27"/>
  <c r="BC42" i="27"/>
  <c r="BB42" i="27"/>
  <c r="BA42" i="27"/>
  <c r="AZ42" i="27"/>
  <c r="AY42" i="27"/>
  <c r="AX42" i="27"/>
  <c r="AW42" i="27"/>
  <c r="AV42" i="27"/>
  <c r="AU42" i="27"/>
  <c r="AT42" i="27"/>
  <c r="AS42" i="27"/>
  <c r="AR42" i="27"/>
  <c r="AQ42" i="27"/>
  <c r="AP42" i="27"/>
  <c r="AO42" i="27"/>
  <c r="AN42" i="27"/>
  <c r="AM42" i="27"/>
  <c r="AL42" i="27"/>
  <c r="AK42" i="27"/>
  <c r="AJ42" i="27"/>
  <c r="AI42" i="27"/>
  <c r="AH42" i="27"/>
  <c r="AG42" i="27"/>
  <c r="AF42" i="27"/>
  <c r="AE42" i="27"/>
  <c r="AD42" i="27"/>
  <c r="AC42" i="27"/>
  <c r="AB42" i="27"/>
  <c r="R42" i="27"/>
  <c r="Q42" i="27"/>
  <c r="P42" i="27"/>
  <c r="O42" i="27"/>
  <c r="N42" i="27"/>
  <c r="M42" i="27"/>
  <c r="L42" i="27"/>
  <c r="K42" i="27"/>
  <c r="I42" i="27"/>
  <c r="E42" i="27"/>
  <c r="D42" i="27"/>
  <c r="AA41" i="27"/>
  <c r="AA48" i="27" s="1"/>
  <c r="AB48" i="27" s="1"/>
  <c r="AA40" i="27"/>
  <c r="AA47" i="27" s="1"/>
  <c r="AB47" i="27" s="1"/>
  <c r="AA39" i="27"/>
  <c r="AA38" i="27"/>
  <c r="AA37" i="27"/>
  <c r="AA36" i="27"/>
  <c r="AA35" i="27"/>
  <c r="AA34" i="27"/>
  <c r="AA33" i="27"/>
  <c r="AA32" i="27"/>
  <c r="AA31" i="27"/>
  <c r="AA30" i="27"/>
  <c r="AA29" i="27"/>
  <c r="AA28" i="27"/>
  <c r="AA27" i="27"/>
  <c r="AA26" i="27"/>
  <c r="AA25" i="27"/>
  <c r="AA24" i="27"/>
  <c r="AA23" i="27"/>
  <c r="AA22" i="27"/>
  <c r="AA21" i="27"/>
  <c r="AA20" i="27"/>
  <c r="AA19" i="27"/>
  <c r="J18" i="27"/>
  <c r="J45" i="27" s="1"/>
  <c r="J51" i="27" s="1"/>
  <c r="AA17" i="27"/>
  <c r="AA16" i="27"/>
  <c r="AA15" i="27"/>
  <c r="AA14" i="27"/>
  <c r="AA13" i="27"/>
  <c r="AA12" i="27"/>
  <c r="AA11" i="27"/>
  <c r="AA10" i="27"/>
  <c r="AA9" i="27"/>
  <c r="AA8" i="27"/>
  <c r="B93" i="26"/>
  <c r="B89" i="26"/>
  <c r="B75" i="26"/>
  <c r="B74" i="26"/>
  <c r="B77" i="26" s="1"/>
  <c r="B71" i="26"/>
  <c r="B68" i="26"/>
  <c r="B72" i="26" s="1"/>
  <c r="B58" i="26"/>
  <c r="B50" i="26"/>
  <c r="B54" i="26" s="1"/>
  <c r="B38" i="26"/>
  <c r="B34" i="26"/>
  <c r="B31" i="26"/>
  <c r="B21" i="26"/>
  <c r="B19" i="26"/>
  <c r="B22" i="26" s="1"/>
  <c r="B14" i="26"/>
  <c r="B13" i="26"/>
  <c r="B12" i="26"/>
  <c r="B11" i="26"/>
  <c r="B16" i="26" s="1"/>
  <c r="B12" i="3"/>
  <c r="B18" i="3" s="1"/>
  <c r="B8" i="3"/>
  <c r="B6" i="3"/>
  <c r="B12" i="17"/>
  <c r="B14" i="17" s="1"/>
  <c r="B25" i="17"/>
  <c r="B31" i="17" s="1"/>
  <c r="B38" i="17" s="1"/>
  <c r="E33" i="25"/>
  <c r="F33" i="25"/>
  <c r="E43" i="25"/>
  <c r="F43" i="25"/>
  <c r="E9" i="25"/>
  <c r="F9" i="25"/>
  <c r="E17" i="25"/>
  <c r="F17" i="25"/>
  <c r="E19" i="25"/>
  <c r="F19" i="25"/>
  <c r="J22" i="25"/>
  <c r="K22" i="25"/>
  <c r="J33" i="25"/>
  <c r="K33" i="25"/>
  <c r="H33" i="25"/>
  <c r="C33" i="25"/>
  <c r="C35" i="25"/>
  <c r="C43" i="25"/>
  <c r="H7" i="25"/>
  <c r="H11" i="25"/>
  <c r="H22" i="25"/>
  <c r="C9" i="25"/>
  <c r="C17" i="25"/>
  <c r="C19" i="25"/>
  <c r="AS52" i="23"/>
  <c r="AT45" i="23"/>
  <c r="AU45" i="23" s="1"/>
  <c r="AT35" i="23"/>
  <c r="AT52" i="23" s="1"/>
  <c r="AU52" i="23" s="1"/>
  <c r="AT28" i="23"/>
  <c r="AT50" i="23" s="1"/>
  <c r="AT24" i="23"/>
  <c r="AT16" i="23"/>
  <c r="AT12" i="23"/>
  <c r="AU12" i="23" s="1"/>
  <c r="AK52" i="23"/>
  <c r="AL45" i="23"/>
  <c r="AM45" i="23" s="1"/>
  <c r="AL35" i="23"/>
  <c r="AL28" i="23"/>
  <c r="AL24" i="23"/>
  <c r="AL16" i="23"/>
  <c r="AM16" i="23" s="1"/>
  <c r="AL12" i="23"/>
  <c r="AM12" i="23" s="1"/>
  <c r="AD45" i="23"/>
  <c r="AE45" i="23" s="1"/>
  <c r="AC52" i="23"/>
  <c r="AD35" i="23"/>
  <c r="AD28" i="23"/>
  <c r="AD24" i="23"/>
  <c r="AD16" i="23"/>
  <c r="AD50" i="23" s="1"/>
  <c r="AD12" i="23"/>
  <c r="V45" i="23"/>
  <c r="W45" i="23" s="1"/>
  <c r="U45" i="23"/>
  <c r="U52" i="23" s="1"/>
  <c r="U38" i="23"/>
  <c r="V35" i="23"/>
  <c r="U35" i="23"/>
  <c r="V28" i="23"/>
  <c r="U28" i="23"/>
  <c r="V24" i="23"/>
  <c r="U24" i="23"/>
  <c r="V16" i="23"/>
  <c r="U16" i="23"/>
  <c r="V12" i="23"/>
  <c r="U12" i="23"/>
  <c r="N45" i="23"/>
  <c r="O45" i="23" s="1"/>
  <c r="M45" i="23"/>
  <c r="M38" i="23"/>
  <c r="N35" i="23"/>
  <c r="M35" i="23"/>
  <c r="N28" i="23"/>
  <c r="M28" i="23"/>
  <c r="N24" i="23"/>
  <c r="O24" i="23" s="1"/>
  <c r="M24" i="23"/>
  <c r="N16" i="23"/>
  <c r="M16" i="23"/>
  <c r="N12" i="23"/>
  <c r="O12" i="23" s="1"/>
  <c r="M12" i="23"/>
  <c r="AQ48" i="23"/>
  <c r="AY48" i="23" s="1"/>
  <c r="AQ45" i="23"/>
  <c r="AY45" i="23" s="1"/>
  <c r="AQ35" i="23"/>
  <c r="AQ28" i="23"/>
  <c r="AQ24" i="23"/>
  <c r="AQ49" i="23" s="1"/>
  <c r="AQ16" i="23"/>
  <c r="AY16" i="23" s="1"/>
  <c r="AQ12" i="23"/>
  <c r="AI48" i="23"/>
  <c r="AI45" i="23"/>
  <c r="AI35" i="23"/>
  <c r="AI28" i="23"/>
  <c r="AI24" i="23"/>
  <c r="AI16" i="23"/>
  <c r="AI12" i="23"/>
  <c r="AI17" i="23" s="1"/>
  <c r="AA54" i="23"/>
  <c r="AA48" i="23"/>
  <c r="AA45" i="23"/>
  <c r="AA35" i="23"/>
  <c r="AA28" i="23"/>
  <c r="AA24" i="23"/>
  <c r="AA16" i="23"/>
  <c r="AA12" i="23"/>
  <c r="AA17" i="23" s="1"/>
  <c r="S48" i="23"/>
  <c r="S45" i="23"/>
  <c r="S35" i="23"/>
  <c r="S28" i="23"/>
  <c r="S24" i="23"/>
  <c r="S16" i="23"/>
  <c r="S12" i="23"/>
  <c r="K48" i="23"/>
  <c r="K45" i="23"/>
  <c r="K35" i="23"/>
  <c r="K28" i="23"/>
  <c r="K24" i="23"/>
  <c r="K16" i="23"/>
  <c r="K12" i="23"/>
  <c r="BB7" i="23"/>
  <c r="BB8" i="23"/>
  <c r="BB9" i="23"/>
  <c r="BB10" i="23"/>
  <c r="BB11" i="23"/>
  <c r="BB13" i="23"/>
  <c r="BB14" i="23"/>
  <c r="K34" i="25" s="1"/>
  <c r="BB15" i="23"/>
  <c r="BB18" i="23"/>
  <c r="BB19" i="23"/>
  <c r="BB20" i="23"/>
  <c r="BB21" i="23"/>
  <c r="BB22" i="23"/>
  <c r="BB23" i="23"/>
  <c r="BB25" i="23"/>
  <c r="F34" i="25" s="1"/>
  <c r="BB26" i="23"/>
  <c r="BB27" i="23"/>
  <c r="F35" i="25" s="1"/>
  <c r="BB30" i="23"/>
  <c r="BB31" i="23"/>
  <c r="K41" i="25" s="1"/>
  <c r="K48" i="25" s="1"/>
  <c r="BB32" i="23"/>
  <c r="BC32" i="23" s="1"/>
  <c r="BB33" i="23"/>
  <c r="BC33" i="23" s="1"/>
  <c r="BB34" i="23"/>
  <c r="BB36" i="23"/>
  <c r="BC36" i="23" s="1"/>
  <c r="BB37" i="23"/>
  <c r="BB39" i="23"/>
  <c r="BB40" i="23"/>
  <c r="BB41" i="23"/>
  <c r="BC41" i="23" s="1"/>
  <c r="BB42" i="23"/>
  <c r="BC42" i="23" s="1"/>
  <c r="BB43" i="23"/>
  <c r="BC43" i="23" s="1"/>
  <c r="BB44" i="23"/>
  <c r="BB46" i="23"/>
  <c r="BB47" i="23"/>
  <c r="F40" i="25" s="1"/>
  <c r="F39" i="25" s="1"/>
  <c r="F48" i="25" s="1"/>
  <c r="BB48" i="23"/>
  <c r="BC48" i="23" s="1"/>
  <c r="BB54" i="23"/>
  <c r="BB55" i="23"/>
  <c r="BB56" i="23"/>
  <c r="BB57" i="23"/>
  <c r="BA7" i="23"/>
  <c r="BA8" i="23"/>
  <c r="BA9" i="23"/>
  <c r="BA10" i="23"/>
  <c r="J10" i="25" s="1"/>
  <c r="BA11" i="23"/>
  <c r="BA13" i="23"/>
  <c r="BA14" i="23"/>
  <c r="J34" i="25" s="1"/>
  <c r="BA15" i="23"/>
  <c r="J36" i="25" s="1"/>
  <c r="BA18" i="23"/>
  <c r="BA19" i="23"/>
  <c r="E7" i="25" s="1"/>
  <c r="BA20" i="23"/>
  <c r="E10" i="25" s="1"/>
  <c r="BA21" i="23"/>
  <c r="E8" i="25" s="1"/>
  <c r="BA22" i="23"/>
  <c r="BA23" i="23"/>
  <c r="BA25" i="23"/>
  <c r="E34" i="25" s="1"/>
  <c r="BA26" i="23"/>
  <c r="E32" i="25" s="1"/>
  <c r="BA27" i="23"/>
  <c r="E35" i="25" s="1"/>
  <c r="BA30" i="23"/>
  <c r="BA31" i="23"/>
  <c r="J41" i="25" s="1"/>
  <c r="J48" i="25" s="1"/>
  <c r="BA32" i="23"/>
  <c r="BA33" i="23"/>
  <c r="BA34" i="23"/>
  <c r="BA36" i="23"/>
  <c r="BA37" i="23"/>
  <c r="BA39" i="23"/>
  <c r="BA40" i="23"/>
  <c r="BA41" i="23"/>
  <c r="BA42" i="23"/>
  <c r="BA43" i="23"/>
  <c r="BA44" i="23"/>
  <c r="BA46" i="23"/>
  <c r="E16" i="25" s="1"/>
  <c r="BA47" i="23"/>
  <c r="E40" i="25" s="1"/>
  <c r="E39" i="25" s="1"/>
  <c r="E48" i="25" s="1"/>
  <c r="BA48" i="23"/>
  <c r="BA54" i="23"/>
  <c r="BA55" i="23"/>
  <c r="BA56" i="23"/>
  <c r="BA57" i="23"/>
  <c r="AY7" i="23"/>
  <c r="AY8" i="23"/>
  <c r="H8" i="25" s="1"/>
  <c r="AY9" i="23"/>
  <c r="H9" i="25" s="1"/>
  <c r="AY10" i="23"/>
  <c r="H10" i="25" s="1"/>
  <c r="AY11" i="23"/>
  <c r="AY13" i="23"/>
  <c r="H32" i="25" s="1"/>
  <c r="AY14" i="23"/>
  <c r="H34" i="25" s="1"/>
  <c r="AY15" i="23"/>
  <c r="H36" i="25" s="1"/>
  <c r="AY18" i="23"/>
  <c r="AY19" i="23"/>
  <c r="C7" i="25" s="1"/>
  <c r="AY20" i="23"/>
  <c r="C10" i="25" s="1"/>
  <c r="AY21" i="23"/>
  <c r="C8" i="25" s="1"/>
  <c r="AY22" i="23"/>
  <c r="C11" i="25" s="1"/>
  <c r="AY23" i="23"/>
  <c r="C13" i="25" s="1"/>
  <c r="AY25" i="23"/>
  <c r="C34" i="25" s="1"/>
  <c r="AY26" i="23"/>
  <c r="C32" i="25" s="1"/>
  <c r="AY27" i="23"/>
  <c r="AY30" i="23"/>
  <c r="AY31" i="23"/>
  <c r="H41" i="25" s="1"/>
  <c r="H48" i="25" s="1"/>
  <c r="AY32" i="23"/>
  <c r="AY33" i="23"/>
  <c r="AY34" i="23"/>
  <c r="AY36" i="23"/>
  <c r="AY37" i="23"/>
  <c r="AY38" i="23"/>
  <c r="AY39" i="23"/>
  <c r="AY40" i="23"/>
  <c r="AY41" i="23"/>
  <c r="AY42" i="23"/>
  <c r="AY43" i="23"/>
  <c r="AY44" i="23"/>
  <c r="AY46" i="23"/>
  <c r="C16" i="25" s="1"/>
  <c r="AY47" i="23"/>
  <c r="C40" i="25" s="1"/>
  <c r="C39" i="25" s="1"/>
  <c r="C48" i="25" s="1"/>
  <c r="AY54" i="23"/>
  <c r="AY55" i="23"/>
  <c r="AY56" i="23"/>
  <c r="AY57" i="23"/>
  <c r="C54" i="23"/>
  <c r="C47" i="23"/>
  <c r="C46" i="23"/>
  <c r="C45" i="23"/>
  <c r="C52" i="23" s="1"/>
  <c r="C38" i="23"/>
  <c r="C37" i="23"/>
  <c r="C35" i="23"/>
  <c r="C28" i="23"/>
  <c r="C50" i="23" s="1"/>
  <c r="C27" i="23"/>
  <c r="C21" i="23"/>
  <c r="C19" i="23"/>
  <c r="C24" i="23" s="1"/>
  <c r="C16" i="23"/>
  <c r="C13" i="23"/>
  <c r="C12" i="23"/>
  <c r="C17" i="23" s="1"/>
  <c r="F54" i="23"/>
  <c r="F45" i="23"/>
  <c r="G45" i="23" s="1"/>
  <c r="F28" i="23"/>
  <c r="F24" i="23"/>
  <c r="F16" i="23"/>
  <c r="G16" i="23" s="1"/>
  <c r="F12" i="23"/>
  <c r="G12" i="23" s="1"/>
  <c r="U12" i="28" l="1"/>
  <c r="H6" i="28"/>
  <c r="X6" i="28" s="1"/>
  <c r="AA6" i="28" s="1"/>
  <c r="I26" i="28"/>
  <c r="M26" i="28"/>
  <c r="Q26" i="28"/>
  <c r="E23" i="28"/>
  <c r="V23" i="28" s="1"/>
  <c r="B26" i="28"/>
  <c r="G24" i="28"/>
  <c r="F6" i="28"/>
  <c r="V6" i="28" s="1"/>
  <c r="J26" i="28"/>
  <c r="N26" i="28"/>
  <c r="R26" i="28"/>
  <c r="E7" i="28"/>
  <c r="V7" i="28" s="1"/>
  <c r="E9" i="28"/>
  <c r="F10" i="28"/>
  <c r="V10" i="28" s="1"/>
  <c r="U24" i="28"/>
  <c r="H20" i="28"/>
  <c r="X20" i="28" s="1"/>
  <c r="AA20" i="28" s="1"/>
  <c r="F5" i="28"/>
  <c r="H7" i="28"/>
  <c r="X7" i="28" s="1"/>
  <c r="AA7" i="28" s="1"/>
  <c r="H9" i="28"/>
  <c r="X9" i="28" s="1"/>
  <c r="AA9" i="28" s="1"/>
  <c r="L26" i="28"/>
  <c r="P26" i="28"/>
  <c r="T26" i="28"/>
  <c r="H19" i="28"/>
  <c r="X19" i="28" s="1"/>
  <c r="AA19" i="28" s="1"/>
  <c r="H21" i="28"/>
  <c r="X21" i="28" s="1"/>
  <c r="AA21" i="28" s="1"/>
  <c r="F8" i="28"/>
  <c r="H8" i="28"/>
  <c r="X8" i="28" s="1"/>
  <c r="AA8" i="28" s="1"/>
  <c r="K26" i="28"/>
  <c r="O26" i="28"/>
  <c r="S26" i="28"/>
  <c r="U15" i="28"/>
  <c r="B40" i="17"/>
  <c r="AL29" i="23"/>
  <c r="AM29" i="23" s="1"/>
  <c r="AM24" i="23"/>
  <c r="AT29" i="23"/>
  <c r="AU29" i="23" s="1"/>
  <c r="AU24" i="23"/>
  <c r="AD29" i="23"/>
  <c r="AE29" i="23" s="1"/>
  <c r="AE24" i="23"/>
  <c r="AD17" i="23"/>
  <c r="AE17" i="23" s="1"/>
  <c r="AE12" i="23"/>
  <c r="V29" i="23"/>
  <c r="W29" i="23" s="1"/>
  <c r="W24" i="23"/>
  <c r="V17" i="23"/>
  <c r="W17" i="23" s="1"/>
  <c r="W12" i="23"/>
  <c r="K8" i="25"/>
  <c r="BC8" i="23"/>
  <c r="F16" i="25"/>
  <c r="F15" i="25" s="1"/>
  <c r="F22" i="25" s="1"/>
  <c r="BC46" i="23"/>
  <c r="F32" i="25"/>
  <c r="F13" i="25"/>
  <c r="BC23" i="23"/>
  <c r="F11" i="25"/>
  <c r="BC22" i="23"/>
  <c r="F8" i="25"/>
  <c r="F10" i="25"/>
  <c r="BC20" i="23"/>
  <c r="F7" i="25"/>
  <c r="K36" i="25"/>
  <c r="BC15" i="23"/>
  <c r="K32" i="25"/>
  <c r="BC13" i="23"/>
  <c r="K11" i="25"/>
  <c r="BC11" i="23"/>
  <c r="K10" i="25"/>
  <c r="BC10" i="23"/>
  <c r="K9" i="25"/>
  <c r="BC9" i="23"/>
  <c r="K7" i="25"/>
  <c r="BC7" i="23"/>
  <c r="E13" i="25"/>
  <c r="E11" i="25"/>
  <c r="E14" i="25" s="1"/>
  <c r="J32" i="25"/>
  <c r="J11" i="25"/>
  <c r="J9" i="25"/>
  <c r="J8" i="25"/>
  <c r="J7" i="25"/>
  <c r="S49" i="23"/>
  <c r="AA50" i="23"/>
  <c r="AI50" i="23"/>
  <c r="AQ17" i="23"/>
  <c r="AA49" i="23"/>
  <c r="AI49" i="23"/>
  <c r="AQ50" i="23"/>
  <c r="AQ52" i="23"/>
  <c r="AI52" i="23"/>
  <c r="AL52" i="23"/>
  <c r="AM52" i="23" s="1"/>
  <c r="AL50" i="23"/>
  <c r="AM50" i="23" s="1"/>
  <c r="K50" i="23"/>
  <c r="AY12" i="23"/>
  <c r="S52" i="23"/>
  <c r="AA52" i="23"/>
  <c r="U50" i="23"/>
  <c r="AD52" i="23"/>
  <c r="AE52" i="23" s="1"/>
  <c r="K17" i="23"/>
  <c r="S17" i="23"/>
  <c r="U29" i="23"/>
  <c r="U49" i="23"/>
  <c r="AY28" i="23"/>
  <c r="S50" i="23"/>
  <c r="M17" i="23"/>
  <c r="V50" i="23"/>
  <c r="M50" i="23"/>
  <c r="C38" i="25"/>
  <c r="C49" i="25" s="1"/>
  <c r="N50" i="23"/>
  <c r="O50" i="23" s="1"/>
  <c r="M52" i="23"/>
  <c r="BA52" i="23" s="1"/>
  <c r="K52" i="23"/>
  <c r="M49" i="23"/>
  <c r="C14" i="25"/>
  <c r="H38" i="25"/>
  <c r="H14" i="25"/>
  <c r="H23" i="25" s="1"/>
  <c r="E52" i="29"/>
  <c r="D30" i="29"/>
  <c r="D21" i="29"/>
  <c r="E12" i="29"/>
  <c r="AL49" i="23"/>
  <c r="AM49" i="23" s="1"/>
  <c r="E15" i="25"/>
  <c r="E22" i="25" s="1"/>
  <c r="AT49" i="23"/>
  <c r="AU49" i="23" s="1"/>
  <c r="AC51" i="23"/>
  <c r="U17" i="23"/>
  <c r="BB45" i="23"/>
  <c r="BC45" i="23" s="1"/>
  <c r="V52" i="23"/>
  <c r="W52" i="23" s="1"/>
  <c r="M29" i="23"/>
  <c r="N52" i="23"/>
  <c r="O52" i="23" s="1"/>
  <c r="N29" i="23"/>
  <c r="O29" i="23" s="1"/>
  <c r="E38" i="25"/>
  <c r="E49" i="25" s="1"/>
  <c r="J38" i="25"/>
  <c r="J49" i="25" s="1"/>
  <c r="F38" i="25"/>
  <c r="F49" i="25" s="1"/>
  <c r="K38" i="25"/>
  <c r="F50" i="23"/>
  <c r="F17" i="23"/>
  <c r="G17" i="23" s="1"/>
  <c r="Y26" i="28"/>
  <c r="Z26" i="28"/>
  <c r="AA44" i="27"/>
  <c r="AA50" i="27" s="1"/>
  <c r="N53" i="27"/>
  <c r="J53" i="27"/>
  <c r="R51" i="27"/>
  <c r="R53" i="27" s="1"/>
  <c r="V53" i="27"/>
  <c r="Z53" i="27"/>
  <c r="I53" i="27"/>
  <c r="M53" i="27"/>
  <c r="Q53" i="27"/>
  <c r="U53" i="27"/>
  <c r="Y53" i="27"/>
  <c r="E13" i="33"/>
  <c r="E16" i="33" s="1"/>
  <c r="C13" i="33"/>
  <c r="C16" i="33" s="1"/>
  <c r="C22" i="33"/>
  <c r="D13" i="33"/>
  <c r="D16" i="33" s="1"/>
  <c r="D22" i="33"/>
  <c r="B16" i="33"/>
  <c r="O53" i="27"/>
  <c r="K53" i="27"/>
  <c r="V9" i="28"/>
  <c r="AB44" i="27"/>
  <c r="S53" i="27"/>
  <c r="J47" i="32"/>
  <c r="AE47" i="32"/>
  <c r="V5" i="28"/>
  <c r="L53" i="27"/>
  <c r="P53" i="27"/>
  <c r="T53" i="27"/>
  <c r="X53" i="27"/>
  <c r="D53" i="27"/>
  <c r="W53" i="27"/>
  <c r="AE46" i="32"/>
  <c r="J42" i="27"/>
  <c r="G12" i="28"/>
  <c r="H14" i="28"/>
  <c r="V18" i="28"/>
  <c r="H22" i="28"/>
  <c r="AE6" i="32"/>
  <c r="J34" i="32"/>
  <c r="AE45" i="32"/>
  <c r="AE34" i="32"/>
  <c r="AA18" i="27"/>
  <c r="AA45" i="27" s="1"/>
  <c r="H5" i="28"/>
  <c r="X5" i="28" s="1"/>
  <c r="AA5" i="28" s="1"/>
  <c r="E8" i="28"/>
  <c r="V8" i="28" s="1"/>
  <c r="H10" i="28"/>
  <c r="X10" i="28" s="1"/>
  <c r="AA10" i="28" s="1"/>
  <c r="E19" i="28"/>
  <c r="V19" i="28" s="1"/>
  <c r="J6" i="32"/>
  <c r="K34" i="32"/>
  <c r="J45" i="32"/>
  <c r="E14" i="28"/>
  <c r="C15" i="25"/>
  <c r="C22" i="25" s="1"/>
  <c r="AT17" i="23"/>
  <c r="AK51" i="23"/>
  <c r="AL17" i="23"/>
  <c r="AD49" i="23"/>
  <c r="AE49" i="23" s="1"/>
  <c r="V49" i="23"/>
  <c r="W49" i="23" s="1"/>
  <c r="BB16" i="23"/>
  <c r="BC16" i="23" s="1"/>
  <c r="BB12" i="23"/>
  <c r="BC12" i="23" s="1"/>
  <c r="N17" i="23"/>
  <c r="O17" i="23" s="1"/>
  <c r="N49" i="23"/>
  <c r="O49" i="23" s="1"/>
  <c r="BB28" i="23"/>
  <c r="BB24" i="23"/>
  <c r="AQ29" i="23"/>
  <c r="AQ51" i="23" s="1"/>
  <c r="AI29" i="23"/>
  <c r="AI51" i="23" s="1"/>
  <c r="AY24" i="23"/>
  <c r="AA29" i="23"/>
  <c r="AA51" i="23" s="1"/>
  <c r="S29" i="23"/>
  <c r="AY35" i="23"/>
  <c r="K29" i="23"/>
  <c r="K49" i="23"/>
  <c r="AY49" i="23" s="1"/>
  <c r="C49" i="23"/>
  <c r="C29" i="23"/>
  <c r="C51" i="23" s="1"/>
  <c r="F29" i="23"/>
  <c r="F35" i="23"/>
  <c r="F49" i="23"/>
  <c r="D33" i="23"/>
  <c r="L42" i="23"/>
  <c r="G26" i="28" l="1"/>
  <c r="U26" i="28"/>
  <c r="F12" i="28"/>
  <c r="F26" i="28" s="1"/>
  <c r="E12" i="28"/>
  <c r="X12" i="28"/>
  <c r="H24" i="28"/>
  <c r="X22" i="28"/>
  <c r="AA22" i="28" s="1"/>
  <c r="H15" i="28"/>
  <c r="X14" i="28"/>
  <c r="AL51" i="23"/>
  <c r="AM51" i="23" s="1"/>
  <c r="AM17" i="23"/>
  <c r="AT51" i="23"/>
  <c r="AU51" i="23" s="1"/>
  <c r="AU17" i="23"/>
  <c r="AD51" i="23"/>
  <c r="AE51" i="23" s="1"/>
  <c r="K14" i="25"/>
  <c r="V51" i="23"/>
  <c r="W51" i="23" s="1"/>
  <c r="F52" i="23"/>
  <c r="G52" i="23" s="1"/>
  <c r="G35" i="23"/>
  <c r="F14" i="25"/>
  <c r="F23" i="25" s="1"/>
  <c r="J14" i="25"/>
  <c r="J23" i="25" s="1"/>
  <c r="J25" i="25" s="1"/>
  <c r="AY52" i="23"/>
  <c r="AY17" i="23"/>
  <c r="H50" i="25"/>
  <c r="H49" i="25"/>
  <c r="H51" i="25" s="1"/>
  <c r="F50" i="25"/>
  <c r="C24" i="25"/>
  <c r="AY50" i="23"/>
  <c r="C23" i="25"/>
  <c r="S51" i="23"/>
  <c r="C50" i="25"/>
  <c r="U51" i="23"/>
  <c r="H25" i="25"/>
  <c r="M51" i="23"/>
  <c r="K49" i="25"/>
  <c r="K51" i="25" s="1"/>
  <c r="BB50" i="23"/>
  <c r="BB29" i="23"/>
  <c r="H24" i="25"/>
  <c r="J51" i="25"/>
  <c r="E23" i="25"/>
  <c r="E50" i="25"/>
  <c r="E51" i="25"/>
  <c r="J50" i="25"/>
  <c r="BB35" i="23"/>
  <c r="BC35" i="23" s="1"/>
  <c r="K50" i="25"/>
  <c r="F51" i="23"/>
  <c r="K23" i="25"/>
  <c r="BB49" i="23"/>
  <c r="V14" i="28"/>
  <c r="E15" i="28"/>
  <c r="V15" i="28" s="1"/>
  <c r="H12" i="28"/>
  <c r="AA51" i="27"/>
  <c r="AB51" i="27" s="1"/>
  <c r="AB45" i="27"/>
  <c r="AB50" i="27"/>
  <c r="E24" i="28"/>
  <c r="V24" i="28" s="1"/>
  <c r="C25" i="25"/>
  <c r="BB17" i="23"/>
  <c r="BC17" i="23" s="1"/>
  <c r="N51" i="23"/>
  <c r="O51" i="23" s="1"/>
  <c r="K51" i="23"/>
  <c r="AY51" i="23" s="1"/>
  <c r="AY29" i="23"/>
  <c r="D12" i="3"/>
  <c r="C12" i="3"/>
  <c r="D8" i="3"/>
  <c r="C8" i="3"/>
  <c r="C6" i="3"/>
  <c r="BA38" i="23"/>
  <c r="AV29" i="23"/>
  <c r="E45" i="23"/>
  <c r="BA45" i="23" s="1"/>
  <c r="E28" i="23"/>
  <c r="BA28" i="23" s="1"/>
  <c r="E24" i="23"/>
  <c r="G24" i="23" s="1"/>
  <c r="AN9" i="23"/>
  <c r="P7" i="23"/>
  <c r="AN8" i="23"/>
  <c r="AN7" i="23"/>
  <c r="D36" i="17"/>
  <c r="E31" i="17"/>
  <c r="E12" i="17"/>
  <c r="E14" i="17" s="1"/>
  <c r="D12" i="17"/>
  <c r="D14" i="17" s="1"/>
  <c r="D31" i="17"/>
  <c r="AZ8" i="23"/>
  <c r="I8" i="25" s="1"/>
  <c r="AZ9" i="23"/>
  <c r="I9" i="25" s="1"/>
  <c r="AZ10" i="23"/>
  <c r="I10" i="25" s="1"/>
  <c r="AZ11" i="23"/>
  <c r="AZ14" i="23"/>
  <c r="I34" i="25" s="1"/>
  <c r="AZ15" i="23"/>
  <c r="AZ18" i="23"/>
  <c r="AZ20" i="23"/>
  <c r="D10" i="25" s="1"/>
  <c r="AZ22" i="23"/>
  <c r="AZ23" i="23"/>
  <c r="D13" i="25" s="1"/>
  <c r="AZ25" i="23"/>
  <c r="D34" i="25" s="1"/>
  <c r="AZ26" i="23"/>
  <c r="AZ30" i="23"/>
  <c r="AZ31" i="23"/>
  <c r="I41" i="25" s="1"/>
  <c r="I48" i="25" s="1"/>
  <c r="AZ32" i="23"/>
  <c r="AZ33" i="23"/>
  <c r="AZ34" i="23"/>
  <c r="AZ36" i="23"/>
  <c r="AZ39" i="23"/>
  <c r="AZ40" i="23"/>
  <c r="AZ41" i="23"/>
  <c r="AZ42" i="23"/>
  <c r="AZ43" i="23"/>
  <c r="AZ44" i="23"/>
  <c r="AZ47" i="23"/>
  <c r="D40" i="25" s="1"/>
  <c r="D39" i="25" s="1"/>
  <c r="AZ55" i="23"/>
  <c r="BC55" i="23" s="1"/>
  <c r="AZ56" i="23"/>
  <c r="AZ57" i="23"/>
  <c r="AV57" i="23"/>
  <c r="AV56" i="23"/>
  <c r="AV55" i="23"/>
  <c r="AV54" i="23"/>
  <c r="AV47" i="23"/>
  <c r="AV46" i="23"/>
  <c r="AV44" i="23"/>
  <c r="AV43" i="23"/>
  <c r="AV42" i="23"/>
  <c r="AV41" i="23"/>
  <c r="AV40" i="23"/>
  <c r="AV39" i="23"/>
  <c r="AV38" i="23"/>
  <c r="AV37" i="23"/>
  <c r="AV36" i="23"/>
  <c r="AV34" i="23"/>
  <c r="AV33" i="23"/>
  <c r="AV30" i="23"/>
  <c r="AV27" i="23"/>
  <c r="AV26" i="23"/>
  <c r="AV25" i="23"/>
  <c r="AV23" i="23"/>
  <c r="AV22" i="23"/>
  <c r="AV21" i="23"/>
  <c r="AV20" i="23"/>
  <c r="AV19" i="23"/>
  <c r="AV18" i="23"/>
  <c r="AV15" i="23"/>
  <c r="AV14" i="23"/>
  <c r="AV13" i="23"/>
  <c r="AV11" i="23"/>
  <c r="AV10" i="23"/>
  <c r="AN57" i="23"/>
  <c r="AN56" i="23"/>
  <c r="AN55" i="23"/>
  <c r="AN54" i="23"/>
  <c r="AN47" i="23"/>
  <c r="AN46" i="23"/>
  <c r="AN43" i="23"/>
  <c r="AN42" i="23"/>
  <c r="AN41" i="23"/>
  <c r="AN40" i="23"/>
  <c r="AN39" i="23"/>
  <c r="AN38" i="23"/>
  <c r="AN37" i="23"/>
  <c r="AN36" i="23"/>
  <c r="AN34" i="23"/>
  <c r="AN33" i="23"/>
  <c r="AN32" i="23"/>
  <c r="AN31" i="23"/>
  <c r="AN30" i="23"/>
  <c r="AN27" i="23"/>
  <c r="AN26" i="23"/>
  <c r="AN25" i="23"/>
  <c r="AN23" i="23"/>
  <c r="AN22" i="23"/>
  <c r="AN21" i="23"/>
  <c r="AN20" i="23"/>
  <c r="AN19" i="23"/>
  <c r="AN18" i="23"/>
  <c r="AN15" i="23"/>
  <c r="AN14" i="23"/>
  <c r="AN11" i="23"/>
  <c r="AN10" i="23"/>
  <c r="AF57" i="23"/>
  <c r="AF56" i="23"/>
  <c r="AF55" i="23"/>
  <c r="AF47" i="23"/>
  <c r="AF46" i="23"/>
  <c r="AF44" i="23"/>
  <c r="AF43" i="23"/>
  <c r="AF41" i="23"/>
  <c r="AF39" i="23"/>
  <c r="AF38" i="23"/>
  <c r="AF37" i="23"/>
  <c r="AF34" i="23"/>
  <c r="AF33" i="23"/>
  <c r="AF32" i="23"/>
  <c r="AF30" i="23"/>
  <c r="AF27" i="23"/>
  <c r="AF26" i="23"/>
  <c r="AF25" i="23"/>
  <c r="AF22" i="23"/>
  <c r="AF21" i="23"/>
  <c r="AF20" i="23"/>
  <c r="AF19" i="23"/>
  <c r="AF18" i="23"/>
  <c r="AF15" i="23"/>
  <c r="AF14" i="23"/>
  <c r="AF13" i="23"/>
  <c r="AF11" i="23"/>
  <c r="AF10" i="23"/>
  <c r="AF9" i="23"/>
  <c r="AF8" i="23"/>
  <c r="AF7" i="23"/>
  <c r="X57" i="23"/>
  <c r="X56" i="23"/>
  <c r="X55" i="23"/>
  <c r="X54" i="23"/>
  <c r="X47" i="23"/>
  <c r="X46" i="23"/>
  <c r="X44" i="23"/>
  <c r="X43" i="23"/>
  <c r="X42" i="23"/>
  <c r="X41" i="23"/>
  <c r="X40" i="23"/>
  <c r="X39" i="23"/>
  <c r="X38" i="23"/>
  <c r="X37" i="23"/>
  <c r="X36" i="23"/>
  <c r="X34" i="23"/>
  <c r="X33" i="23"/>
  <c r="X32" i="23"/>
  <c r="X31" i="23"/>
  <c r="X30" i="23"/>
  <c r="X27" i="23"/>
  <c r="X26" i="23"/>
  <c r="X25" i="23"/>
  <c r="X23" i="23"/>
  <c r="X22" i="23"/>
  <c r="X21" i="23"/>
  <c r="X20" i="23"/>
  <c r="X19" i="23"/>
  <c r="X18" i="23"/>
  <c r="X15" i="23"/>
  <c r="X14" i="23"/>
  <c r="X13" i="23"/>
  <c r="X11" i="23"/>
  <c r="X10" i="23"/>
  <c r="X9" i="23"/>
  <c r="X8" i="23"/>
  <c r="X7" i="23"/>
  <c r="P57" i="23"/>
  <c r="P56" i="23"/>
  <c r="P55" i="23"/>
  <c r="P54" i="23"/>
  <c r="P47" i="23"/>
  <c r="P46" i="23"/>
  <c r="P44" i="23"/>
  <c r="P43" i="23"/>
  <c r="P42" i="23"/>
  <c r="P41" i="23"/>
  <c r="P40" i="23"/>
  <c r="P39" i="23"/>
  <c r="P38" i="23"/>
  <c r="P37" i="23"/>
  <c r="P36" i="23"/>
  <c r="P34" i="23"/>
  <c r="P33" i="23"/>
  <c r="P32" i="23"/>
  <c r="P31" i="23"/>
  <c r="P30" i="23"/>
  <c r="P27" i="23"/>
  <c r="P26" i="23"/>
  <c r="P25" i="23"/>
  <c r="P23" i="23"/>
  <c r="P22" i="23"/>
  <c r="P21" i="23"/>
  <c r="P20" i="23"/>
  <c r="P19" i="23"/>
  <c r="P18" i="23"/>
  <c r="P15" i="23"/>
  <c r="P14" i="23"/>
  <c r="P13" i="23"/>
  <c r="P11" i="23"/>
  <c r="P10" i="23"/>
  <c r="H8" i="23"/>
  <c r="H9" i="23"/>
  <c r="H22" i="23"/>
  <c r="H23" i="23"/>
  <c r="H26" i="23"/>
  <c r="H30" i="23"/>
  <c r="H42" i="23"/>
  <c r="H43" i="23"/>
  <c r="H44" i="23"/>
  <c r="H7" i="23"/>
  <c r="D27" i="23"/>
  <c r="D28" i="23" s="1"/>
  <c r="AZ21" i="23"/>
  <c r="H21" i="23"/>
  <c r="AZ13" i="23"/>
  <c r="I32" i="25" s="1"/>
  <c r="AZ19" i="23"/>
  <c r="AW9" i="23"/>
  <c r="BE9" i="23" s="1"/>
  <c r="AW8" i="23"/>
  <c r="BE8" i="23"/>
  <c r="AW7" i="23"/>
  <c r="I33" i="25"/>
  <c r="D33" i="25"/>
  <c r="D9" i="25"/>
  <c r="C25" i="17"/>
  <c r="F25" i="17" s="1"/>
  <c r="C31" i="17"/>
  <c r="C38" i="17" s="1"/>
  <c r="AZ46" i="23"/>
  <c r="D47" i="23"/>
  <c r="J19" i="23"/>
  <c r="I21" i="23"/>
  <c r="I24" i="23"/>
  <c r="I35" i="23"/>
  <c r="AG45" i="23"/>
  <c r="Y45" i="23"/>
  <c r="AW45" i="23"/>
  <c r="R45" i="23"/>
  <c r="J35" i="23"/>
  <c r="BF38" i="23"/>
  <c r="I38" i="23"/>
  <c r="BE38" i="23"/>
  <c r="BE55" i="23"/>
  <c r="AR48" i="23"/>
  <c r="AV48" i="23" s="1"/>
  <c r="AJ48" i="23"/>
  <c r="AN48" i="23"/>
  <c r="AB48" i="23"/>
  <c r="AF48" i="23" s="1"/>
  <c r="T48" i="23"/>
  <c r="L48" i="23"/>
  <c r="I48" i="23"/>
  <c r="J48" i="23"/>
  <c r="BF48" i="23"/>
  <c r="D38" i="23"/>
  <c r="AZ38" i="23" s="1"/>
  <c r="I36" i="25"/>
  <c r="AZ7" i="23"/>
  <c r="I7" i="25" s="1"/>
  <c r="I11" i="25"/>
  <c r="D11" i="25"/>
  <c r="D43" i="25"/>
  <c r="D17" i="25"/>
  <c r="D19" i="25"/>
  <c r="I22" i="25"/>
  <c r="D54" i="23"/>
  <c r="H54" i="23"/>
  <c r="AB54" i="23"/>
  <c r="BF55" i="23"/>
  <c r="BE56" i="23"/>
  <c r="BF56" i="23"/>
  <c r="BE57" i="23"/>
  <c r="BF57" i="23"/>
  <c r="BF54" i="23"/>
  <c r="BE54" i="23"/>
  <c r="D37" i="23"/>
  <c r="H11" i="23"/>
  <c r="AX24" i="23"/>
  <c r="AX28" i="23"/>
  <c r="AX12" i="23"/>
  <c r="AX17" i="23" s="1"/>
  <c r="AX16" i="23"/>
  <c r="AW24" i="23"/>
  <c r="AW29" i="23" s="1"/>
  <c r="AW28" i="23"/>
  <c r="AW16" i="23"/>
  <c r="AX45" i="23"/>
  <c r="AX52" i="23" s="1"/>
  <c r="AX35" i="23"/>
  <c r="AW35" i="23"/>
  <c r="AP24" i="23"/>
  <c r="AP28" i="23"/>
  <c r="AP50" i="23" s="1"/>
  <c r="AP12" i="23"/>
  <c r="AP16" i="23"/>
  <c r="AO24" i="23"/>
  <c r="AO28" i="23"/>
  <c r="AO12" i="23"/>
  <c r="AO17" i="23" s="1"/>
  <c r="AO16" i="23"/>
  <c r="AP45" i="23"/>
  <c r="AO45" i="23"/>
  <c r="AO52" i="23" s="1"/>
  <c r="AP35" i="23"/>
  <c r="AO35" i="23"/>
  <c r="AH24" i="23"/>
  <c r="AH28" i="23"/>
  <c r="AH29" i="23" s="1"/>
  <c r="AH12" i="23"/>
  <c r="AH16" i="23"/>
  <c r="AG24" i="23"/>
  <c r="AG28" i="23"/>
  <c r="AG50" i="23" s="1"/>
  <c r="AG12" i="23"/>
  <c r="AG16" i="23"/>
  <c r="AH45" i="23"/>
  <c r="AH35" i="23"/>
  <c r="AG35" i="23"/>
  <c r="Z24" i="23"/>
  <c r="Z28" i="23"/>
  <c r="Z12" i="23"/>
  <c r="Z16" i="23"/>
  <c r="Y24" i="23"/>
  <c r="Y28" i="23"/>
  <c r="Y12" i="23"/>
  <c r="Y16" i="23"/>
  <c r="Z45" i="23"/>
  <c r="Z35" i="23"/>
  <c r="Y35" i="23"/>
  <c r="Q24" i="23"/>
  <c r="Q12" i="23"/>
  <c r="R24" i="23"/>
  <c r="R12" i="23"/>
  <c r="Q28" i="23"/>
  <c r="Q16" i="23"/>
  <c r="R28" i="23"/>
  <c r="R16" i="23"/>
  <c r="Q45" i="23"/>
  <c r="Q35" i="23"/>
  <c r="R35" i="23"/>
  <c r="J12" i="23"/>
  <c r="I16" i="23"/>
  <c r="I28" i="23"/>
  <c r="J28" i="23"/>
  <c r="J16" i="23"/>
  <c r="I45" i="23"/>
  <c r="J45" i="23"/>
  <c r="AR24" i="23"/>
  <c r="AR28" i="23"/>
  <c r="AR50" i="23" s="1"/>
  <c r="AR12" i="23"/>
  <c r="AR17" i="23" s="1"/>
  <c r="AR16" i="23"/>
  <c r="AJ24" i="23"/>
  <c r="AJ28" i="23"/>
  <c r="AJ29" i="23" s="1"/>
  <c r="AJ12" i="23"/>
  <c r="AJ16" i="23"/>
  <c r="AB24" i="23"/>
  <c r="AB28" i="23"/>
  <c r="AB29" i="23" s="1"/>
  <c r="AB12" i="23"/>
  <c r="AB17" i="23" s="1"/>
  <c r="AB16" i="23"/>
  <c r="AF16" i="23"/>
  <c r="T24" i="23"/>
  <c r="T28" i="23"/>
  <c r="T12" i="23"/>
  <c r="T16" i="23"/>
  <c r="L24" i="23"/>
  <c r="L28" i="23"/>
  <c r="L12" i="23"/>
  <c r="L16" i="23"/>
  <c r="D12" i="23"/>
  <c r="BE47" i="23"/>
  <c r="BF47" i="23"/>
  <c r="BE46" i="23"/>
  <c r="BF46" i="23"/>
  <c r="AR45" i="23"/>
  <c r="AJ45" i="23"/>
  <c r="AB45" i="23"/>
  <c r="T45" i="23"/>
  <c r="L45" i="23"/>
  <c r="D45" i="23"/>
  <c r="BE44" i="23"/>
  <c r="BF44" i="23"/>
  <c r="BE43" i="23"/>
  <c r="BF43" i="23"/>
  <c r="BE42" i="23"/>
  <c r="BF42" i="23"/>
  <c r="BE41" i="23"/>
  <c r="BF41" i="23"/>
  <c r="BE40" i="23"/>
  <c r="BF40" i="23"/>
  <c r="BE39" i="23"/>
  <c r="BF39" i="23"/>
  <c r="BE37" i="23"/>
  <c r="BF37" i="23"/>
  <c r="BE36" i="23"/>
  <c r="BF36" i="23"/>
  <c r="AR35" i="23"/>
  <c r="AJ35" i="23"/>
  <c r="AJ52" i="23" s="1"/>
  <c r="AB35" i="23"/>
  <c r="T35" i="23"/>
  <c r="L35" i="23"/>
  <c r="D35" i="23"/>
  <c r="BE34" i="23"/>
  <c r="BF34" i="23"/>
  <c r="BE33" i="23"/>
  <c r="BF33" i="23"/>
  <c r="BE32" i="23"/>
  <c r="BF32" i="23"/>
  <c r="BE31" i="23"/>
  <c r="BF31" i="23"/>
  <c r="BE30" i="23"/>
  <c r="BF30" i="23"/>
  <c r="BE27" i="23"/>
  <c r="BF27" i="23"/>
  <c r="BE26" i="23"/>
  <c r="BF26" i="23"/>
  <c r="BE25" i="23"/>
  <c r="BF25" i="23"/>
  <c r="BE23" i="23"/>
  <c r="BF23" i="23"/>
  <c r="BE22" i="23"/>
  <c r="BF22" i="23"/>
  <c r="BF21" i="23"/>
  <c r="BE20" i="23"/>
  <c r="BF20" i="23"/>
  <c r="BE19" i="23"/>
  <c r="BE18" i="23"/>
  <c r="BF18" i="23"/>
  <c r="BE15" i="23"/>
  <c r="BF15" i="23"/>
  <c r="BE14" i="23"/>
  <c r="BF14" i="23"/>
  <c r="BE13" i="23"/>
  <c r="BF13" i="23"/>
  <c r="BF11" i="23"/>
  <c r="BF10" i="23"/>
  <c r="BE10" i="23"/>
  <c r="BF9" i="23"/>
  <c r="BF8" i="23"/>
  <c r="BF7" i="23"/>
  <c r="C12" i="17"/>
  <c r="C14" i="17" s="1"/>
  <c r="D16" i="25"/>
  <c r="D24" i="23"/>
  <c r="D49" i="23" s="1"/>
  <c r="G49" i="23" s="1"/>
  <c r="H13" i="23"/>
  <c r="AX49" i="23"/>
  <c r="BE21" i="23"/>
  <c r="AX50" i="23"/>
  <c r="AH50" i="23"/>
  <c r="BF19" i="23"/>
  <c r="J24" i="23"/>
  <c r="AF42" i="23"/>
  <c r="E35" i="23"/>
  <c r="BA35" i="23" s="1"/>
  <c r="E12" i="23"/>
  <c r="H47" i="23"/>
  <c r="H46" i="23"/>
  <c r="AW50" i="23"/>
  <c r="AX29" i="23"/>
  <c r="AV45" i="23"/>
  <c r="AV16" i="23"/>
  <c r="AZ54" i="23"/>
  <c r="H15" i="23"/>
  <c r="H36" i="23"/>
  <c r="H25" i="23"/>
  <c r="H32" i="23"/>
  <c r="X24" i="23"/>
  <c r="D52" i="23"/>
  <c r="AR29" i="23"/>
  <c r="AV35" i="23"/>
  <c r="H55" i="23"/>
  <c r="H40" i="23"/>
  <c r="AV24" i="23"/>
  <c r="H48" i="23"/>
  <c r="D16" i="23"/>
  <c r="H57" i="23"/>
  <c r="H18" i="23"/>
  <c r="E16" i="23"/>
  <c r="H56" i="23"/>
  <c r="H41" i="23"/>
  <c r="H39" i="23"/>
  <c r="H34" i="23"/>
  <c r="H31" i="23"/>
  <c r="H20" i="23"/>
  <c r="H14" i="23"/>
  <c r="H33" i="23"/>
  <c r="AN13" i="23"/>
  <c r="P9" i="23"/>
  <c r="H10" i="23"/>
  <c r="AF23" i="23"/>
  <c r="P8" i="23"/>
  <c r="H19" i="23"/>
  <c r="AX51" i="23"/>
  <c r="BE48" i="23"/>
  <c r="D6" i="3"/>
  <c r="V12" i="28" l="1"/>
  <c r="H26" i="28"/>
  <c r="X24" i="28"/>
  <c r="AA24" i="28" s="1"/>
  <c r="AA14" i="28"/>
  <c r="X15" i="28"/>
  <c r="AA15" i="28" s="1"/>
  <c r="AA12" i="28"/>
  <c r="D32" i="25"/>
  <c r="BC26" i="23"/>
  <c r="D50" i="23"/>
  <c r="G50" i="23" s="1"/>
  <c r="G28" i="23"/>
  <c r="D8" i="25"/>
  <c r="BC21" i="23"/>
  <c r="D7" i="25"/>
  <c r="BC19" i="23"/>
  <c r="C40" i="17"/>
  <c r="F31" i="17"/>
  <c r="F38" i="17" s="1"/>
  <c r="F40" i="17" s="1"/>
  <c r="AW52" i="23"/>
  <c r="AV52" i="23" s="1"/>
  <c r="F24" i="25"/>
  <c r="F51" i="25"/>
  <c r="G38" i="23"/>
  <c r="BB38" i="23"/>
  <c r="BC38" i="23" s="1"/>
  <c r="BB52" i="23"/>
  <c r="BC52" i="23" s="1"/>
  <c r="K24" i="25"/>
  <c r="BB51" i="23"/>
  <c r="AO29" i="23"/>
  <c r="E25" i="25"/>
  <c r="E24" i="25"/>
  <c r="J24" i="25"/>
  <c r="Y17" i="23"/>
  <c r="AO51" i="23"/>
  <c r="X16" i="23"/>
  <c r="AB49" i="23"/>
  <c r="P28" i="23"/>
  <c r="Y50" i="23"/>
  <c r="Z50" i="23"/>
  <c r="AP52" i="23"/>
  <c r="Q52" i="23"/>
  <c r="Z52" i="23"/>
  <c r="AN35" i="23"/>
  <c r="BF16" i="23"/>
  <c r="AR51" i="23"/>
  <c r="AH52" i="23"/>
  <c r="AR52" i="23"/>
  <c r="AR49" i="23"/>
  <c r="AG17" i="23"/>
  <c r="AO49" i="23"/>
  <c r="C51" i="25"/>
  <c r="R29" i="23"/>
  <c r="AF50" i="23"/>
  <c r="Y49" i="23"/>
  <c r="AH49" i="23"/>
  <c r="AF12" i="23"/>
  <c r="AG49" i="23"/>
  <c r="AB50" i="23"/>
  <c r="J52" i="23"/>
  <c r="Z49" i="23"/>
  <c r="L29" i="23"/>
  <c r="AG52" i="23"/>
  <c r="Y52" i="23"/>
  <c r="BF35" i="23"/>
  <c r="Y29" i="23"/>
  <c r="Y51" i="23" s="1"/>
  <c r="J17" i="23"/>
  <c r="Z17" i="23"/>
  <c r="J29" i="23"/>
  <c r="L17" i="23"/>
  <c r="Z29" i="23"/>
  <c r="X28" i="23"/>
  <c r="H28" i="23"/>
  <c r="L52" i="23"/>
  <c r="T29" i="23"/>
  <c r="Q29" i="23"/>
  <c r="J49" i="23"/>
  <c r="T49" i="23"/>
  <c r="J50" i="23"/>
  <c r="R52" i="23"/>
  <c r="R50" i="23"/>
  <c r="R49" i="23"/>
  <c r="I52" i="23"/>
  <c r="L49" i="23"/>
  <c r="L50" i="23"/>
  <c r="BE35" i="23"/>
  <c r="I29" i="23"/>
  <c r="BF28" i="23"/>
  <c r="AZ35" i="23"/>
  <c r="I50" i="23"/>
  <c r="BA16" i="23"/>
  <c r="E50" i="23"/>
  <c r="BA50" i="23" s="1"/>
  <c r="BA12" i="23"/>
  <c r="E49" i="23"/>
  <c r="BA49" i="23" s="1"/>
  <c r="BF12" i="23"/>
  <c r="R17" i="23"/>
  <c r="R51" i="23" s="1"/>
  <c r="P45" i="23"/>
  <c r="E29" i="23"/>
  <c r="BA29" i="23" s="1"/>
  <c r="BA24" i="23"/>
  <c r="BC24" i="23" s="1"/>
  <c r="BD22" i="23"/>
  <c r="K25" i="25"/>
  <c r="F25" i="25"/>
  <c r="D17" i="23"/>
  <c r="AA53" i="27"/>
  <c r="AB53" i="27" s="1"/>
  <c r="E26" i="28"/>
  <c r="V26" i="28" s="1"/>
  <c r="C18" i="3"/>
  <c r="D15" i="25"/>
  <c r="D22" i="25" s="1"/>
  <c r="D48" i="25"/>
  <c r="BD41" i="23"/>
  <c r="BD47" i="23"/>
  <c r="BD20" i="23"/>
  <c r="BD11" i="23"/>
  <c r="BD56" i="23"/>
  <c r="BD14" i="23"/>
  <c r="BD25" i="23"/>
  <c r="BD34" i="23"/>
  <c r="BD32" i="23"/>
  <c r="BD55" i="23"/>
  <c r="BD18" i="23"/>
  <c r="BD39" i="23"/>
  <c r="I38" i="25"/>
  <c r="I49" i="25" s="1"/>
  <c r="AF54" i="23"/>
  <c r="BD54" i="23" s="1"/>
  <c r="BD30" i="23"/>
  <c r="BD57" i="23"/>
  <c r="BD26" i="23"/>
  <c r="AF31" i="23"/>
  <c r="BD31" i="23" s="1"/>
  <c r="AF40" i="23"/>
  <c r="BD40" i="23" s="1"/>
  <c r="AV9" i="23"/>
  <c r="BD9" i="23" s="1"/>
  <c r="AN52" i="23"/>
  <c r="AV50" i="23"/>
  <c r="Q49" i="23"/>
  <c r="X35" i="23"/>
  <c r="T17" i="23"/>
  <c r="BD10" i="23"/>
  <c r="BD33" i="23"/>
  <c r="AZ28" i="23"/>
  <c r="BC28" i="23" s="1"/>
  <c r="AZ16" i="23"/>
  <c r="BD46" i="23"/>
  <c r="AO50" i="23"/>
  <c r="BE11" i="23"/>
  <c r="AG29" i="23"/>
  <c r="AG51" i="23" s="1"/>
  <c r="AF28" i="23"/>
  <c r="Q50" i="23"/>
  <c r="P50" i="23" s="1"/>
  <c r="Q17" i="23"/>
  <c r="BF45" i="23"/>
  <c r="AH17" i="23"/>
  <c r="AH51" i="23" s="1"/>
  <c r="AP17" i="23"/>
  <c r="I12" i="23"/>
  <c r="I17" i="23" s="1"/>
  <c r="AZ27" i="23"/>
  <c r="D35" i="25" s="1"/>
  <c r="AV7" i="23"/>
  <c r="BD7" i="23" s="1"/>
  <c r="BD15" i="23"/>
  <c r="BE45" i="23"/>
  <c r="P16" i="23"/>
  <c r="D29" i="23"/>
  <c r="G29" i="23" s="1"/>
  <c r="T50" i="23"/>
  <c r="X50" i="23" s="1"/>
  <c r="BF24" i="23"/>
  <c r="AP49" i="23"/>
  <c r="H37" i="23"/>
  <c r="BD37" i="23" s="1"/>
  <c r="AZ37" i="23"/>
  <c r="AW12" i="23"/>
  <c r="AN44" i="23"/>
  <c r="BD44" i="23" s="1"/>
  <c r="AV12" i="23"/>
  <c r="BD19" i="23"/>
  <c r="AF24" i="23"/>
  <c r="BE24" i="23"/>
  <c r="AN28" i="23"/>
  <c r="BD13" i="23"/>
  <c r="H27" i="23"/>
  <c r="BD27" i="23" s="1"/>
  <c r="BE28" i="23"/>
  <c r="BE7" i="23"/>
  <c r="AP29" i="23"/>
  <c r="AN29" i="23" s="1"/>
  <c r="P35" i="23"/>
  <c r="AF35" i="23"/>
  <c r="BE16" i="23"/>
  <c r="AF36" i="23"/>
  <c r="BD36" i="23" s="1"/>
  <c r="P52" i="23"/>
  <c r="AF45" i="23"/>
  <c r="BD43" i="23"/>
  <c r="D38" i="17"/>
  <c r="D40" i="17" s="1"/>
  <c r="E52" i="23"/>
  <c r="D18" i="3"/>
  <c r="T52" i="23"/>
  <c r="X52" i="23" s="1"/>
  <c r="AN12" i="23"/>
  <c r="AN24" i="23"/>
  <c r="BD21" i="23"/>
  <c r="E38" i="17"/>
  <c r="E40" i="17" s="1"/>
  <c r="AV8" i="23"/>
  <c r="BD8" i="23" s="1"/>
  <c r="AN45" i="23"/>
  <c r="AJ49" i="23"/>
  <c r="AN49" i="23" s="1"/>
  <c r="BD23" i="23"/>
  <c r="AN16" i="23"/>
  <c r="AJ50" i="23"/>
  <c r="AJ17" i="23"/>
  <c r="AB52" i="23"/>
  <c r="AF17" i="23"/>
  <c r="AB51" i="23"/>
  <c r="X48" i="23"/>
  <c r="AZ45" i="23"/>
  <c r="X45" i="23"/>
  <c r="BD42" i="23"/>
  <c r="X12" i="23"/>
  <c r="P48" i="23"/>
  <c r="AZ48" i="23"/>
  <c r="P29" i="23"/>
  <c r="P24" i="23"/>
  <c r="P17" i="23"/>
  <c r="P12" i="23"/>
  <c r="L51" i="23"/>
  <c r="AZ12" i="23"/>
  <c r="H45" i="23"/>
  <c r="H35" i="23"/>
  <c r="AZ24" i="23"/>
  <c r="H16" i="23"/>
  <c r="I14" i="25"/>
  <c r="E17" i="23"/>
  <c r="BA17" i="23" s="1"/>
  <c r="X26" i="28" l="1"/>
  <c r="AA26" i="28" s="1"/>
  <c r="D38" i="25"/>
  <c r="D14" i="25"/>
  <c r="I24" i="25" s="1"/>
  <c r="J51" i="23"/>
  <c r="X49" i="23"/>
  <c r="Z51" i="23"/>
  <c r="T51" i="23"/>
  <c r="AF49" i="23"/>
  <c r="BF52" i="23"/>
  <c r="BE52" i="23"/>
  <c r="X29" i="23"/>
  <c r="BF17" i="23"/>
  <c r="AF52" i="23"/>
  <c r="P49" i="23"/>
  <c r="AZ29" i="23"/>
  <c r="BC29" i="23" s="1"/>
  <c r="BE29" i="23"/>
  <c r="Q51" i="23"/>
  <c r="AZ52" i="23"/>
  <c r="BF49" i="23"/>
  <c r="BF50" i="23"/>
  <c r="H50" i="23"/>
  <c r="I51" i="23"/>
  <c r="BE50" i="23"/>
  <c r="H12" i="23"/>
  <c r="BD12" i="23" s="1"/>
  <c r="I49" i="23"/>
  <c r="H49" i="23" s="1"/>
  <c r="D51" i="23"/>
  <c r="G51" i="23" s="1"/>
  <c r="D23" i="25"/>
  <c r="D51" i="25"/>
  <c r="I50" i="25"/>
  <c r="D50" i="25"/>
  <c r="D49" i="25"/>
  <c r="I51" i="25"/>
  <c r="BD48" i="23"/>
  <c r="AF29" i="23"/>
  <c r="AW17" i="23"/>
  <c r="AW49" i="23"/>
  <c r="BE12" i="23"/>
  <c r="X51" i="23"/>
  <c r="BD35" i="23"/>
  <c r="X17" i="23"/>
  <c r="AP51" i="23"/>
  <c r="BF51" i="23" s="1"/>
  <c r="BF29" i="23"/>
  <c r="AV17" i="23"/>
  <c r="AV28" i="23"/>
  <c r="BD28" i="23" s="1"/>
  <c r="AZ49" i="23"/>
  <c r="BC49" i="23" s="1"/>
  <c r="BD16" i="23"/>
  <c r="AZ50" i="23"/>
  <c r="BC50" i="23" s="1"/>
  <c r="AN17" i="23"/>
  <c r="AJ51" i="23"/>
  <c r="AN51" i="23" s="1"/>
  <c r="AZ17" i="23"/>
  <c r="AF51" i="23"/>
  <c r="BD45" i="23"/>
  <c r="P51" i="23"/>
  <c r="H52" i="23"/>
  <c r="H38" i="23"/>
  <c r="BD38" i="23" s="1"/>
  <c r="H29" i="23"/>
  <c r="H24" i="23"/>
  <c r="BD24" i="23" s="1"/>
  <c r="I23" i="25"/>
  <c r="D25" i="25" s="1"/>
  <c r="H17" i="23"/>
  <c r="E51" i="23"/>
  <c r="BA51" i="23" s="1"/>
  <c r="D24" i="25" l="1"/>
  <c r="AZ51" i="23"/>
  <c r="BC51" i="23" s="1"/>
  <c r="BD52" i="23"/>
  <c r="BD29" i="23"/>
  <c r="BD17" i="23"/>
  <c r="AW51" i="23"/>
  <c r="BE17" i="23"/>
  <c r="BE51" i="23" s="1"/>
  <c r="BE49" i="23"/>
  <c r="AV49" i="23"/>
  <c r="BD49" i="23" s="1"/>
  <c r="AN50" i="23"/>
  <c r="BD50" i="23" s="1"/>
  <c r="I25" i="25"/>
  <c r="BD51" i="23" l="1"/>
  <c r="AV51" i="23"/>
  <c r="H51" i="23"/>
</calcChain>
</file>

<file path=xl/sharedStrings.xml><?xml version="1.0" encoding="utf-8"?>
<sst xmlns="http://schemas.openxmlformats.org/spreadsheetml/2006/main" count="1150" uniqueCount="516">
  <si>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</si>
  <si>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</si>
  <si>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</si>
  <si>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</si>
  <si>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</si>
  <si>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</si>
  <si>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</si>
  <si>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</si>
  <si>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</si>
  <si>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</si>
  <si>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</si>
  <si>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</si>
  <si>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</si>
  <si>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</si>
  <si>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</si>
  <si>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</si>
  <si>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ebből Tartalékok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</si>
  <si>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</si>
  <si>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</si>
  <si>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</si>
  <si>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</si>
  <si>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</si>
  <si>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</si>
  <si>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</si>
  <si>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</si>
  <si>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</si>
  <si>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</si>
  <si>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</si>
  <si>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</si>
  <si>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</si>
  <si>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</si>
  <si>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</si>
  <si>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</si>
  <si>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</si>
  <si>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</si>
  <si>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</si>
  <si>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</si>
  <si>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</si>
  <si>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</si>
  <si>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</si>
  <si>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</si>
  <si>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</si>
  <si>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</si>
  <si>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</si>
  <si>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</si>
  <si>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</si>
  <si>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</si>
  <si>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</si>
  <si>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</si>
  <si>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</si>
  <si>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</si>
  <si>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</si>
  <si>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</si>
  <si>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</si>
  <si>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</si>
  <si>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</si>
  <si>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</si>
  <si>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 xml:space="preserve"> Polgár Város Önkormányzata és intézményei</t>
  </si>
  <si>
    <t xml:space="preserve">Felújítási kiadások  </t>
  </si>
  <si>
    <t>Eredeti              előirányzat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</si>
  <si>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</si>
  <si>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</si>
  <si>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</si>
  <si>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</si>
  <si>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</si>
  <si>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Céltartalék a non-profit szervezetek támogatására</t>
  </si>
  <si>
    <t xml:space="preserve">           Karbantartási céltartalék </t>
  </si>
  <si>
    <t xml:space="preserve">           Parkolóalap</t>
  </si>
  <si>
    <t xml:space="preserve">          Építésügyi céltartalék </t>
  </si>
  <si>
    <t xml:space="preserve">          Környezetvédelmi alap</t>
  </si>
  <si>
    <t xml:space="preserve">         Vízterhelési céltartalék</t>
  </si>
  <si>
    <t xml:space="preserve">         Ívóvízhálózat fejlesztésére elkülönített</t>
  </si>
  <si>
    <t>2014. évi előirányzat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</si>
  <si>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</si>
  <si>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</si>
  <si>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</si>
  <si>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</si>
  <si>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</si>
  <si>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</si>
  <si>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</si>
  <si>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</si>
  <si>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</si>
  <si>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</si>
  <si>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</si>
  <si>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</si>
  <si>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</si>
  <si>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</si>
  <si>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</si>
  <si>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</si>
  <si>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</si>
  <si>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</si>
  <si>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</si>
  <si>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</si>
  <si>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</si>
  <si>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</si>
  <si>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</si>
  <si>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</si>
  <si>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</si>
  <si>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</si>
  <si>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</si>
  <si>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</si>
  <si>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</si>
  <si>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</si>
  <si>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</si>
  <si>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</si>
  <si>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</si>
  <si>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</si>
  <si>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</si>
  <si>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</si>
  <si>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</si>
  <si>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</si>
  <si>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Prémium Évek Programban résztvevő:</t>
  </si>
  <si>
    <t>Engedélyezett létszám 2014. január 1-én: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</si>
  <si>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</si>
  <si>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</si>
  <si>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</si>
  <si>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</si>
  <si>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</si>
  <si>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</si>
  <si>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</si>
  <si>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</si>
  <si>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</si>
  <si>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</si>
  <si>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</si>
  <si>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</si>
  <si>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</si>
  <si>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</si>
  <si>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</si>
  <si>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</si>
  <si>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</si>
  <si>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</si>
  <si>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</si>
  <si>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</si>
  <si>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</si>
  <si>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</si>
  <si>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</si>
  <si>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</si>
  <si>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</si>
  <si>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</si>
  <si>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</si>
  <si>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</si>
  <si>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</si>
  <si>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</si>
  <si>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</si>
  <si>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</si>
  <si>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</si>
  <si>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</si>
  <si>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</si>
  <si>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</si>
  <si>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>ÉAOP-projekt: oktatási intézmények fejlesztése: előszerződés alapján ingatlanvás.</t>
  </si>
  <si>
    <t>KEOP-projekt: napelemes rendszer kialakítása Polgár közintézményén pály.önerő</t>
  </si>
  <si>
    <t xml:space="preserve">Csapadékvíz elvez.csatornák mérnöki tervezés díja, vízjogi eng.terv </t>
  </si>
  <si>
    <t xml:space="preserve">Rákóczi úti ingatlanok kiváltása </t>
  </si>
  <si>
    <t>KEOP-projekt:  Szennyvízhálózat bővítése Polgáron tanulmányterv, tervezési díj</t>
  </si>
  <si>
    <t>LEADER: JÁTSZÓPARK KIALAKÍTÁSA önerő</t>
  </si>
  <si>
    <t>LEADER: JÁTSZÓPARK KIALAKÍTÁSA műszaki ellenőri díj</t>
  </si>
  <si>
    <t>Bessenyei úti ingatlan megvásárlása</t>
  </si>
  <si>
    <t>Taskó u. 85. ingatlan megvásárlása</t>
  </si>
  <si>
    <t>Személygépkocsi vásárlása</t>
  </si>
  <si>
    <t>Korpusz Kft. részesedés megvásárlásának 2014. évi maradványa</t>
  </si>
  <si>
    <t xml:space="preserve">             Polgár Város Önkormányzatának</t>
  </si>
  <si>
    <t xml:space="preserve">              Polgár Város Önkormányzatának </t>
  </si>
  <si>
    <t>Óvoda bővítéséhez pályázati önerő (3 éves korcsoport miatti fejlesztési célú pályázat)</t>
  </si>
  <si>
    <t xml:space="preserve">Tárgyi eszközök vásárlása </t>
  </si>
  <si>
    <t>Eredeti előirányzat</t>
  </si>
  <si>
    <t>Módosított előirányzat</t>
  </si>
  <si>
    <t>Megvált. munkakép.fogl.létszáma (2014. év):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</si>
  <si>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</si>
  <si>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</si>
  <si>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</si>
  <si>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</si>
  <si>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</si>
  <si>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</si>
  <si>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</si>
  <si>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</si>
  <si>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</si>
  <si>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</si>
  <si>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</si>
  <si>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</si>
  <si>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</si>
  <si>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</si>
  <si>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</si>
  <si>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</si>
  <si>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</si>
  <si>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</si>
  <si>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</si>
  <si>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</si>
  <si>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</si>
  <si>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</si>
  <si>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</si>
  <si>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</si>
  <si>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</si>
  <si>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</si>
  <si>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1. Általános tartalék</t>
  </si>
  <si>
    <t>2. Működési célú céltartalék</t>
  </si>
  <si>
    <t>3. Felhalmozási célú céltartalék</t>
  </si>
  <si>
    <t>Időarányos előirányzat</t>
  </si>
  <si>
    <t>Teljesítés</t>
  </si>
  <si>
    <t>I. Működési célú bevételek és kiadások mérlege 2014. I. félévre
(intézményfinanszírozás nélkül)</t>
  </si>
  <si>
    <t>II. Felhalmozási célú bevételek és kiadások mérlege 2014. I. félévre
(intézményfinanszírozás nélkül)</t>
  </si>
  <si>
    <t xml:space="preserve">Polgár Város Önkormányzata 2014. I. félévi általános és céltartalékai </t>
  </si>
  <si>
    <t>2014. I. félévi   felújítási és felhalmozási kiadások előirányzatai</t>
  </si>
  <si>
    <t>4. sz. melléklet</t>
  </si>
  <si>
    <t xml:space="preserve">Polgár Város Önkormányzata </t>
  </si>
  <si>
    <t xml:space="preserve"> az Európai Unió által finanszírozott támogatással megvalósuló projektek bemutatása 2014. évben</t>
  </si>
  <si>
    <t>KIADÁSOK</t>
  </si>
  <si>
    <t>Felhalmozási kiadások</t>
  </si>
  <si>
    <t>Felújítási kiadások</t>
  </si>
  <si>
    <t>Kiadások előirányzatai összesen:</t>
  </si>
  <si>
    <t>BEVÉTELEK</t>
  </si>
  <si>
    <t>Működési célú támogatásértékű bevételek</t>
  </si>
  <si>
    <t>Felhalmozási célú támogatásértékű bevételek</t>
  </si>
  <si>
    <t>Saját forrás összege:</t>
  </si>
  <si>
    <t>Bevételek előirányzatai összesen:</t>
  </si>
  <si>
    <t>Európai Regionális Fejlesztési Alapból</t>
  </si>
  <si>
    <t>"Partnerek a tanulásban"</t>
  </si>
  <si>
    <t>A projekt az Európai Unió támogatásával, az Európai Regionális Fejlesztési Alapból és hazai központi költségvetési előirányzatból vissza nem térítendő támogatás formájában történő finanszírozás keretében valósul meg.</t>
  </si>
  <si>
    <r>
      <t xml:space="preserve">Projekt száma:  </t>
    </r>
    <r>
      <rPr>
        <b/>
        <sz val="11"/>
        <rFont val="Times New Roman"/>
        <family val="1"/>
        <charset val="238"/>
      </rPr>
      <t xml:space="preserve"> TÁMOP-3.2.12-12/1-2012-0007.</t>
    </r>
  </si>
  <si>
    <t>Projekt címe:   "Humánerőforrás fejlesztése Tiszaújváros, Polgár, Alsózsolca kulturális intézményeiben a közoktatás és az életen át tartó tanulás támogatására kialakított szolgáltatások fejlesztése, bővítése érdekében"</t>
  </si>
  <si>
    <t>Projekt költségvetésének részletes bemutatása: (előző évről áthúzódó)</t>
  </si>
  <si>
    <t>Kiadások:</t>
  </si>
  <si>
    <r>
      <t xml:space="preserve">     </t>
    </r>
    <r>
      <rPr>
        <sz val="11"/>
        <rFont val="Times New Roman"/>
        <family val="1"/>
        <charset val="238"/>
      </rPr>
      <t>Projekt bérköltsége és járulékai:</t>
    </r>
  </si>
  <si>
    <t xml:space="preserve">     Projekt megvalósításához igénybevett szolgáltatások:</t>
  </si>
  <si>
    <t xml:space="preserve">     Célcsoport számára biztosított támogatás:</t>
  </si>
  <si>
    <t xml:space="preserve">     Projekt tartalék:</t>
  </si>
  <si>
    <t>Projekt összes kiadásai:</t>
  </si>
  <si>
    <t>Bevételek:</t>
  </si>
  <si>
    <t>Igényelt támogatás:</t>
  </si>
  <si>
    <t>Projekt összes bevételei:</t>
  </si>
  <si>
    <t>Európai Szociális Alapból</t>
  </si>
  <si>
    <t>Polgár Város Önkormányzatának szervezetfejlesztése</t>
  </si>
  <si>
    <t>A projekt az Európai Unió támogatásával, az Európai Szociális Alap társfinanszírozásával vissza nem térítendő támogatás formájában valósul meg.</t>
  </si>
  <si>
    <r>
      <t xml:space="preserve">Projekt száma:  </t>
    </r>
    <r>
      <rPr>
        <b/>
        <sz val="11"/>
        <rFont val="Times New Roman"/>
        <family val="1"/>
        <charset val="238"/>
      </rPr>
      <t xml:space="preserve"> ÁROP-1.A.5-2013-0032</t>
    </r>
  </si>
  <si>
    <t>Projekt címe:   "Polgár Város Önkormányzatának szervezetfejlesztése"</t>
  </si>
  <si>
    <t>Projekt költségvetésének részletes bemutatása:</t>
  </si>
  <si>
    <r>
      <t xml:space="preserve">     </t>
    </r>
    <r>
      <rPr>
        <sz val="11"/>
        <rFont val="Times New Roman"/>
        <family val="1"/>
        <charset val="238"/>
      </rPr>
      <t>Projekt bérköltsége:</t>
    </r>
  </si>
  <si>
    <r>
      <t xml:space="preserve">     </t>
    </r>
    <r>
      <rPr>
        <sz val="11"/>
        <rFont val="Times New Roman"/>
        <family val="1"/>
        <charset val="238"/>
      </rPr>
      <t>Projekt bérköltség járulékai:</t>
    </r>
  </si>
  <si>
    <t xml:space="preserve">     Projekt megvalósításához eszközbeszerzés:</t>
  </si>
  <si>
    <t xml:space="preserve">     Projekt megvalósításához felújítási kiadások:</t>
  </si>
  <si>
    <t xml:space="preserve">     Projekt megvalósításához felhalmozási kiadások:</t>
  </si>
  <si>
    <t>Európai Kohéziós Alapból</t>
  </si>
  <si>
    <t>Szennyvízhálózat bővítése Polgáron</t>
  </si>
  <si>
    <t>A projekt az Európai Unió támogatásával, és a BM Önerő Alapból vissza nem térítendő támogatás formájában valósul meg.</t>
  </si>
  <si>
    <r>
      <t xml:space="preserve">Projekt száma:  </t>
    </r>
    <r>
      <rPr>
        <b/>
        <sz val="11"/>
        <rFont val="Times New Roman"/>
        <family val="1"/>
        <charset val="238"/>
      </rPr>
      <t xml:space="preserve"> KEOP-7.1.0/11-2013-0016</t>
    </r>
  </si>
  <si>
    <t>Projekt címe:   "Szennyvízhálózat bővítése Polgáron</t>
  </si>
  <si>
    <r>
      <t xml:space="preserve">     </t>
    </r>
    <r>
      <rPr>
        <sz val="11"/>
        <rFont val="Times New Roman"/>
        <family val="1"/>
        <charset val="238"/>
      </rPr>
      <t>Projektmenedzsment:</t>
    </r>
  </si>
  <si>
    <t>BM Önerő Alapból</t>
  </si>
  <si>
    <t>Saját forrás összege (visszaigényelhető ÁFA):</t>
  </si>
  <si>
    <t>Egészségpályázat a PÉTEGISZ Zrt. konzorciumi partnereként</t>
  </si>
  <si>
    <r>
      <t xml:space="preserve">Projekt száma:  </t>
    </r>
    <r>
      <rPr>
        <b/>
        <sz val="11"/>
        <rFont val="Times New Roman"/>
        <family val="1"/>
        <charset val="238"/>
      </rPr>
      <t xml:space="preserve"> TÁMOP-6.1.2-11/3</t>
    </r>
  </si>
  <si>
    <t>Projekt címe:   "Érted?! Velünk!"</t>
  </si>
  <si>
    <t>Projekt költségvetésének részletes bemutatása a 2014. évre:</t>
  </si>
  <si>
    <t xml:space="preserve">Polgár Város Önkormányzatának </t>
  </si>
  <si>
    <t>több éves kihatással járó feladatainak előirányzatai éves bontásban</t>
  </si>
  <si>
    <t>Sor-szám</t>
  </si>
  <si>
    <t xml:space="preserve">Megnevezés </t>
  </si>
  <si>
    <t xml:space="preserve">Kötelezettség-vállalás éve </t>
  </si>
  <si>
    <t>Költségvetési év előtti kifizetés</t>
  </si>
  <si>
    <t>2011.</t>
  </si>
  <si>
    <t>2014.</t>
  </si>
  <si>
    <t>2015.</t>
  </si>
  <si>
    <t>2016.</t>
  </si>
  <si>
    <t>2017.</t>
  </si>
  <si>
    <t>2018.</t>
  </si>
  <si>
    <t>2019.</t>
  </si>
  <si>
    <t>2020-tól a hitel kifutási idejéig</t>
  </si>
  <si>
    <t>2020.</t>
  </si>
  <si>
    <t>2021.</t>
  </si>
  <si>
    <t>2022.</t>
  </si>
  <si>
    <t>2023.</t>
  </si>
  <si>
    <t>2024.</t>
  </si>
  <si>
    <t>2025.</t>
  </si>
  <si>
    <t>2026.</t>
  </si>
  <si>
    <t>Összesen</t>
  </si>
  <si>
    <t>Felhalmozási célú hitelfelvétel visszafizetése</t>
  </si>
  <si>
    <t xml:space="preserve">      MATÁV telek vásárlása</t>
  </si>
  <si>
    <t xml:space="preserve">       Kamatfizetési kötelezettség </t>
  </si>
  <si>
    <t xml:space="preserve">      Barankovics tér 8. ingatlan vásárlása I.</t>
  </si>
  <si>
    <t xml:space="preserve">      Barankovics tér 8. ingatlan vásárlása II.</t>
  </si>
  <si>
    <t xml:space="preserve">      Előzetes akció területi terv</t>
  </si>
  <si>
    <t xml:space="preserve">      Integrált Városfejlesztési Stratégia</t>
  </si>
  <si>
    <t xml:space="preserve">      Gépkocsi vásárlás</t>
  </si>
  <si>
    <t xml:space="preserve">        Napsugár Óvoda Bessenyei út. bővítése engedélyes terv+pályázati díj</t>
  </si>
  <si>
    <t xml:space="preserve">       Napsugár Óvoda Bessenyei út ép.bővítése </t>
  </si>
  <si>
    <t xml:space="preserve">      Móricz úti iskola felújítás</t>
  </si>
  <si>
    <t xml:space="preserve">     Tehermentesítő utak fejlesztése Polgáron csapadékvíz elvezetése</t>
  </si>
  <si>
    <t xml:space="preserve">      Barankovics tér 8. ingatlan vásárlása III.</t>
  </si>
  <si>
    <t xml:space="preserve">      Városfejlesztés Polgáron I. ütem (előző évi)</t>
  </si>
  <si>
    <t xml:space="preserve">       Önkormányzati utak felületlezárása</t>
  </si>
  <si>
    <t xml:space="preserve">       Móra úti Óvoda felújítása</t>
  </si>
  <si>
    <t xml:space="preserve">      Városfejlesztés Polgáron I. ütem (EU projekt)</t>
  </si>
  <si>
    <t>Lizingszerződések</t>
  </si>
  <si>
    <t xml:space="preserve">      TGK Renault tehergépjármű vásárlása</t>
  </si>
  <si>
    <t xml:space="preserve">Megjegyzés: A táblázatban kimutatott több éves kihatással járó feladatok tőke- és kamatkötelezettségeiből a 2014. évi költségvetésben csak 2014. február 28-ig esedékes tőke- és kamatkötelezettségek szerepelnek, mivel az Állam várhatóan konszolidálja a következő évek esedékes tőke- és kamatkötelezettségeit.  </t>
  </si>
  <si>
    <t>Hitelvisszafizetés felhalm</t>
  </si>
  <si>
    <t>Kamat felhalm</t>
  </si>
  <si>
    <t>lizing tőke vf.</t>
  </si>
  <si>
    <t>lízing kamat</t>
  </si>
  <si>
    <t>mindösszesen hitel és kamat</t>
  </si>
  <si>
    <t>mindösszesen kamat és lízing</t>
  </si>
  <si>
    <t>MINDÖSSZESEN</t>
  </si>
  <si>
    <t>Jogcím</t>
  </si>
  <si>
    <t xml:space="preserve">Létszám </t>
  </si>
  <si>
    <t xml:space="preserve">Folyósítás időtartama (hó) </t>
  </si>
  <si>
    <t xml:space="preserve">Ft/fő </t>
  </si>
  <si>
    <t>Önkormányzatot terhelő rész                                     (Ft-ban)</t>
  </si>
  <si>
    <t>Megigényelhető támogatás (Ft-ban)</t>
  </si>
  <si>
    <t xml:space="preserve">2014. évi eredeti előirányzat (Ft-ban) </t>
  </si>
  <si>
    <t>Január</t>
  </si>
  <si>
    <t>Február</t>
  </si>
  <si>
    <t xml:space="preserve">Március </t>
  </si>
  <si>
    <t>Április</t>
  </si>
  <si>
    <t xml:space="preserve">Május </t>
  </si>
  <si>
    <t xml:space="preserve">Június </t>
  </si>
  <si>
    <t xml:space="preserve">Július </t>
  </si>
  <si>
    <t>Augusztus</t>
  </si>
  <si>
    <t>Szeptember</t>
  </si>
  <si>
    <t>Október</t>
  </si>
  <si>
    <t>November</t>
  </si>
  <si>
    <t>December</t>
  </si>
  <si>
    <t>Foglalkoztatást helyettesítő támogatás 2013. dec.havi</t>
  </si>
  <si>
    <t>Foglalkoztatást helyettesítő támogatás  2014.jan.-nov.havi</t>
  </si>
  <si>
    <t>Rendszeres szociális segély 2013.dec.havi</t>
  </si>
  <si>
    <t>Rendszeres szociális  segély 2014.jan.-nov. havi</t>
  </si>
  <si>
    <t>Lakásfenntartási tám. 2013. dec.havi</t>
  </si>
  <si>
    <t>Lakásfenntartási tám. 2014.jan.-nov.havi</t>
  </si>
  <si>
    <t>Rendszeres pénzbeli ellátások összesen</t>
  </si>
  <si>
    <t xml:space="preserve">Felsőfokú okt-ban résztvevők tám. (BURSA) </t>
  </si>
  <si>
    <t>Egyéb önkormányzati pénzbeli ellátások</t>
  </si>
  <si>
    <t>Közgyógyellátás</t>
  </si>
  <si>
    <t>Köztemetés</t>
  </si>
  <si>
    <t>Köztemetés ÁFA</t>
  </si>
  <si>
    <t>Lakáshoz jutók támogatása</t>
  </si>
  <si>
    <t>Eseti pénzbeli ellátások összesen</t>
  </si>
  <si>
    <t>(2) aránya (1)-hez viszonítva</t>
  </si>
  <si>
    <t>közvetett támogatás</t>
  </si>
  <si>
    <t>Bevételek összesen</t>
  </si>
  <si>
    <t>(1)</t>
  </si>
  <si>
    <t>(2)</t>
  </si>
  <si>
    <t>(3)=(1.+2.)</t>
  </si>
  <si>
    <t>(4)=(2/1)</t>
  </si>
  <si>
    <t>Magánszemélyek kommunális adója</t>
  </si>
  <si>
    <t xml:space="preserve">Gépjárműadó </t>
  </si>
  <si>
    <t>Hulladékszállítás díja</t>
  </si>
  <si>
    <t>Áfa</t>
  </si>
  <si>
    <t>Összesen:</t>
  </si>
  <si>
    <t>A magászemélyek kommunális adója estében az adómentességet a helyi adórendelet biztosítja a 65. évet betöltött egyedülállók és a 70. évet betöltött adóalanyok számára. Mentesek száma:  1.105 fő, mentesség összege: 9.949 e Ft. A gépjárműadó esetében az adómentesség eseteit a Gépjárműadóról szóló törvény rögzíti, a súlyos mozgáskorlátozottak, költségvetési szervek, alapítványok részére. Mentesek száma 39 db, összege 1.028 e Ft.</t>
  </si>
  <si>
    <t>A hulladékszállítás esetében 65 éven felüliek 50 %-os kedvezményében  170 fő részesül, ennek összege 1.759 e Ft, valamint a 65 éven felüli egyedülállók 50 %-os kedvezménye 2.213 e Ft, melyben 214 fő részesül.</t>
  </si>
  <si>
    <t>Bérleti díjak</t>
  </si>
  <si>
    <t>Könyvtári szolgáltatás</t>
  </si>
  <si>
    <t xml:space="preserve">Nem lakóingatlan bérbeadása szakfeladaton bérleti díj nélkül biztosítjuk a termet évente 1 alkalommal véradásra, 1 alkalommal egyesületek, Egyházak, Munkaügyi központ, Általános Iskola és a Gimnázium részére. Védőnői szolgálat részére havi 1 alkalommal. Könyvtári szolgáltatás szakfeladaton törvény írja elő a 16 év alatti és a 70 év feletti olvasók beíratkozásának ingyenességét. A diákok, nyugdíjasok és pedagógusok 50% kedvezényben részesülnek.    A gyermekek száma  625 fő, 70 év felettiek száma 50 fő.  A diákok  száma 40 fő, nyugdíjasok száma 50 fő, pedagógusok száma 22 fő.                                                                                                       </t>
  </si>
  <si>
    <t xml:space="preserve">Szociális étkeztetés intézményi ellátási díjak </t>
  </si>
  <si>
    <t>ÁFA</t>
  </si>
  <si>
    <t xml:space="preserve">Házi segítségnyújtás intézményi ellátási díjak </t>
  </si>
  <si>
    <t>A közvetett támogatás a szociális étkezési térítési díjaknál 74 főt érint, összesen 2.931 e Ft összegben. A ház segítségnyújtás normatív kedvezmény 42 főt érint 670 e Ft összegben.</t>
  </si>
  <si>
    <t>Bölcsődei intézményi térítési díjak</t>
  </si>
  <si>
    <t>A közvetett támogatás a bölcsődei gondozási térítési díjnál 2 főt érint, összesen 84 e Ft összegben.</t>
  </si>
  <si>
    <t xml:space="preserve">Bölcsődei intézményi ellátási díjak </t>
  </si>
  <si>
    <t xml:space="preserve">Óvodai intézményi ellátási díjak </t>
  </si>
  <si>
    <t xml:space="preserve">Általános iskolai intézményi ellátási díjak </t>
  </si>
  <si>
    <t xml:space="preserve">Középiskolai intézményi ellátási díjak </t>
  </si>
  <si>
    <t>A közvetett támogatás a bölcsődei gyermekek étkezési térítési díjának  50 %-os normatív kedvezménye 1 főt érint.</t>
  </si>
  <si>
    <t>A közvetett támogatás az óvodai gyermekek étkezési térítési díjának 50 %-os normatív kedvezménye 16 főt érint, a 100 %-os normatív kedvezmény 110 főt érint.</t>
  </si>
  <si>
    <t>A közvetett támogatás az általános iskolai gyermekek étkezési térítési díjának 50 %-os normatív kedvezménye 42 főt érint, a 100 %-os normatív kedvezmény 332 főt érint.</t>
  </si>
  <si>
    <t>A közvetett támogatás a gimnáziumi gyermekek étkezési térítési díjának  50 %-os normatív kedvezménye 4 főt érint.</t>
  </si>
  <si>
    <t>2013.évi eredeti előirányzat</t>
  </si>
  <si>
    <t>2013.évi módosított előirányzat</t>
  </si>
  <si>
    <t xml:space="preserve">2013. évi várható tény </t>
  </si>
  <si>
    <t xml:space="preserve">2014. évi előírás </t>
  </si>
  <si>
    <t>Hátralékok befizetése</t>
  </si>
  <si>
    <t xml:space="preserve">Egyéb </t>
  </si>
  <si>
    <t>2014. évi előirányzat összesen</t>
  </si>
  <si>
    <t>magánszemélyek kommunális adója</t>
  </si>
  <si>
    <t xml:space="preserve">idegenforgalmi adó tartózkodás után </t>
  </si>
  <si>
    <t xml:space="preserve">idegenforgalmi adó épület után </t>
  </si>
  <si>
    <t xml:space="preserve">iparűzési adó állandó tevékenység után </t>
  </si>
  <si>
    <t>iparűzési adó ideiglenes tevékenység után</t>
  </si>
  <si>
    <t xml:space="preserve">pótlékok </t>
  </si>
  <si>
    <t xml:space="preserve">bírságok </t>
  </si>
  <si>
    <t>gépjárműadó</t>
  </si>
  <si>
    <t xml:space="preserve">talajterhelési díj </t>
  </si>
  <si>
    <t>Polgár Város Önkormányzata 2014. évi feladatalapú finanszírozása, a központosított előirányzatok és a normatív, kötött felhasználású támogatások előirányzata</t>
  </si>
  <si>
    <t>adatok forintban</t>
  </si>
  <si>
    <t>Megnézni!!!!</t>
  </si>
  <si>
    <t>2013. évi előirányzat</t>
  </si>
  <si>
    <t>2013. áprilisi  lemondás</t>
  </si>
  <si>
    <t>2013 júliusi pótigény/lemondás</t>
  </si>
  <si>
    <t>2013. októberi lemondás</t>
  </si>
  <si>
    <t>2013. évi tényleges</t>
  </si>
  <si>
    <t>Év végi eltérés (+-) december 31.</t>
  </si>
  <si>
    <t>Int.</t>
  </si>
  <si>
    <t>Fajlagos összeg</t>
  </si>
  <si>
    <t>8 hó</t>
  </si>
  <si>
    <t>4 hó</t>
  </si>
  <si>
    <t>Mutatószám</t>
  </si>
  <si>
    <t>SZJA forrás</t>
  </si>
  <si>
    <t>Ft/mutató</t>
  </si>
  <si>
    <t>Igénybevett állami hozzájárulás</t>
  </si>
  <si>
    <t>HELYI ÖNKORMÁNYZATOK MŰKÖDÉSÉNEK ÁLTALÁNOS TÁMOGATÁSA</t>
  </si>
  <si>
    <t>I.1.a.</t>
  </si>
  <si>
    <t xml:space="preserve">Önkormányzati hivatal működésének támogatása </t>
  </si>
  <si>
    <t>I.1.aa)</t>
  </si>
  <si>
    <t xml:space="preserve">Önkormányzati hivatal működésének támogatása - elismert hivatali létszám </t>
  </si>
  <si>
    <t>PH</t>
  </si>
  <si>
    <t>Önkormányzati hivatal működésének támogatása - elismert hivatali létszám beszámítás után</t>
  </si>
  <si>
    <t>I.1.b)</t>
  </si>
  <si>
    <t>Településüzemeltetéshez kapcsolódó feladatellátás támogatása összesen</t>
  </si>
  <si>
    <t>Településüzemeltetéshez kapcsolódó feladatellátás támogatása beszámítás után</t>
  </si>
  <si>
    <t>I.1.ba)</t>
  </si>
  <si>
    <t>A zöldterület-gazdálkodással kapcsolatos feladatok ellátásának támogatása (Ft/hektár)</t>
  </si>
  <si>
    <t>VG</t>
  </si>
  <si>
    <t>A zöldterület-gazdálkodással kapcsolatos feladatok ellátásának támogatása beszámítás után</t>
  </si>
  <si>
    <t xml:space="preserve">I.1.bb) </t>
  </si>
  <si>
    <t>Közvilágítás fenntartásának támogatása (Ft/km)</t>
  </si>
  <si>
    <t>Ö</t>
  </si>
  <si>
    <t>Közvilágítás fenntartásának támogatása beszámítás után</t>
  </si>
  <si>
    <t>I.1.bc)</t>
  </si>
  <si>
    <t>Köztemető fenntartásával kapcsolatos feladatok támogatása (Ft/m2)</t>
  </si>
  <si>
    <t>Köztemető fenntartásával kapcsolatos feladatok támogatása beszámítás után</t>
  </si>
  <si>
    <t xml:space="preserve">I.1.bd) </t>
  </si>
  <si>
    <t>Közutak fenntartásának támogatása  (Ft/km)</t>
  </si>
  <si>
    <t>Közutak fenntartásának támogatása  beszámítás után</t>
  </si>
  <si>
    <t>I.1.c)</t>
  </si>
  <si>
    <t>Egyéb kötelező önkormányzatok feladatok támogatása (Ft/fő)</t>
  </si>
  <si>
    <t>Egyéb kötelező önkormányzatok feladatok támogatása beszámítás után</t>
  </si>
  <si>
    <t>I.2.</t>
  </si>
  <si>
    <t>Nem közművel összegyűjtött háztartási szennyvíz ártalmatlanítása (Ft/m3)</t>
  </si>
  <si>
    <t>Info: Beszámítás összege (-)</t>
  </si>
  <si>
    <t>A TELEPÜLÉSI ÖNKORMÁNYZATOK EGYES KÖZNEVELÉSI ÉS GYERMEKÉTKEZTETÉSI FELADATAINAK TÁMOGATÁSA</t>
  </si>
  <si>
    <t>II.1.</t>
  </si>
  <si>
    <t>Óvodapedagógusok és az óvodapedagógusok nevelő munkáját közvetlenül segítők bértámogatása</t>
  </si>
  <si>
    <t>Ó</t>
  </si>
  <si>
    <t>II.1. (1) 1</t>
  </si>
  <si>
    <t>Óvodapedagógusok elismert létszáma (8 hónapra)</t>
  </si>
  <si>
    <t>II.1. (2) 1</t>
  </si>
  <si>
    <t>Óvodapedagógusok nevelő munkáját közvetlenül segítők száma (8 hó) (Ft/év)</t>
  </si>
  <si>
    <t>II.1. (1) 2</t>
  </si>
  <si>
    <t>Óvodapedagógusok elismert létszáma (4 hónapra)</t>
  </si>
  <si>
    <t>II.1. (2) 2</t>
  </si>
  <si>
    <t>Óvodapedagógusok nevelő munkáját közvetlenül segítők száma (4 hó)</t>
  </si>
  <si>
    <t xml:space="preserve">II.1. (3) </t>
  </si>
  <si>
    <t>Óvodapedagógusok elismert létszáma (pótlólagos összeg) (4 hónapra)</t>
  </si>
  <si>
    <t>II.2.</t>
  </si>
  <si>
    <t>Óvodaműködtetési támogatás</t>
  </si>
  <si>
    <t>II.2. (7) 1</t>
  </si>
  <si>
    <t>Gyermekek teljes idejű óvodai nevelésre szervezett csoport  (8 hónapra)</t>
  </si>
  <si>
    <t>II.2. (7) 2</t>
  </si>
  <si>
    <t>Gyermekek teljes idejű óvodai nevelésre szervezett csoport  (4 hónapra)</t>
  </si>
  <si>
    <t>A TELEPÜLÉSI ÖNKORMÁNYZATOK SZOCIÁLIS ÉS GYERMEKJÓLÉTI FELADATAINAK TÁMOGATÁSA</t>
  </si>
  <si>
    <t>III.2.</t>
  </si>
  <si>
    <t>Hozzájárulás a pénzbeli szociális ellátásokhoz</t>
  </si>
  <si>
    <t>Hozzájárulás a pénzbeli szociális ellátásokhoz - beszámítás után</t>
  </si>
  <si>
    <t>III. 3.a. (1)</t>
  </si>
  <si>
    <t>Szociális és gyermekjóléti alapszolgáltatások általános feladatai - családsegítés</t>
  </si>
  <si>
    <t>III. 3.a (2)</t>
  </si>
  <si>
    <t>Szociális és gyermekjóléti alapszolgáltatások általános feladatai - gyermekjóléti szolgálat</t>
  </si>
  <si>
    <t>III. 3.c (1)</t>
  </si>
  <si>
    <t>Szociális étkeztetés</t>
  </si>
  <si>
    <t>III. 3.d (1)</t>
  </si>
  <si>
    <t xml:space="preserve">Házi segítségnyújtás </t>
  </si>
  <si>
    <t>III. 3.f (1)</t>
  </si>
  <si>
    <t>Időskorúak nappali intézményi ellátása</t>
  </si>
  <si>
    <t>III.3.ja.(1)</t>
  </si>
  <si>
    <t>Bölcsődei ellátás - nem fogyatékos, nem hátrányos helyzetű gyermek</t>
  </si>
  <si>
    <t>B</t>
  </si>
  <si>
    <t>III. 5. a</t>
  </si>
  <si>
    <t>Gyermekétkeztetés támogatása - finanszírozás szempontjából elismert dolgozók bértámogatása</t>
  </si>
  <si>
    <t>III. 5.b.</t>
  </si>
  <si>
    <t xml:space="preserve">Gyermekétkeztetés üzemeltetési támogatása </t>
  </si>
  <si>
    <t xml:space="preserve">A TELEPÜLÉSI ÖNKORMÁNYZATOK KULTURÁLIS FELADATAINAK TÁMOGATÁSA </t>
  </si>
  <si>
    <t>IV.1.</t>
  </si>
  <si>
    <t xml:space="preserve">Könyvtári, közművelődési és műzeumi feladatok támogatása </t>
  </si>
  <si>
    <t>A</t>
  </si>
  <si>
    <t>I-II-III-IV. MINDÖSSZESEN</t>
  </si>
  <si>
    <t>2.) Központosított előirányzatok</t>
  </si>
  <si>
    <t>Üdülőhelyi feladatok támogatása</t>
  </si>
  <si>
    <t>Lakott külterülettel kapcsolatos feladatok támogatása</t>
  </si>
  <si>
    <t>KÖZPONTOSÍTOTT ELŐIRÁNYZATOK MINDÖSSZESEN</t>
  </si>
  <si>
    <t>3.) Normatív, kötött felhasználású támogatások</t>
  </si>
  <si>
    <t xml:space="preserve">Foglalkoztatást helyettesítő támogatás </t>
  </si>
  <si>
    <t>Rendszeres szociális segély támogatása</t>
  </si>
  <si>
    <t>Lakásfenntartási támogatás</t>
  </si>
  <si>
    <t>NORMATÍV KÖTÖTT FELHASZNÁLÁSÚ TÁMOGATÁSOK</t>
  </si>
  <si>
    <t>1.-2.-3. ÖNKORMÁNYZATOK KÖLTSÉGVETÉSI TÁMOGATÁSA MINDÖSSZESEN</t>
  </si>
  <si>
    <t>Módosított              előirányzat</t>
  </si>
  <si>
    <t>Időarányos            előirányzat</t>
  </si>
  <si>
    <t xml:space="preserve"> az Európai Unió által finanszírozott támogatással megvalósuló projektek bemutatása                          2014. I. félévben</t>
  </si>
  <si>
    <t>Eredeti ei.</t>
  </si>
  <si>
    <t>Módosított ei.</t>
  </si>
  <si>
    <t>Időarányos ei.</t>
  </si>
  <si>
    <t>teljesítés %-a</t>
  </si>
  <si>
    <t>Polgár Város Önkormányzatának rendszeres és eseti pénzbeli ellátások 2014. I. félévi előirányzatai és teljesítése</t>
  </si>
  <si>
    <t xml:space="preserve">2014. </t>
  </si>
  <si>
    <t>I. félévi teljesítés</t>
  </si>
  <si>
    <t xml:space="preserve">Túl-fizetések </t>
  </si>
  <si>
    <t>2014. évi módosított előirányzat</t>
  </si>
  <si>
    <t>Települési önkormányzatok köznevelési feladatainak egyéb támogatása</t>
  </si>
  <si>
    <t>10. sz. melléklet</t>
  </si>
  <si>
    <t>8. sz. melléklet</t>
  </si>
  <si>
    <t>6. sz. melléklet</t>
  </si>
  <si>
    <t>Kimutatás Polgár Város Önkormányzata által nyújtott 2014. I. félévi közvetett támogatásokról</t>
  </si>
  <si>
    <t>2014. I. félév</t>
  </si>
  <si>
    <t xml:space="preserve">            Polgár Város Önkormányzatának 2014. I. félévre tervezett adóbevételei</t>
  </si>
  <si>
    <t>Telj.%</t>
  </si>
  <si>
    <t>Állam-igazgatás</t>
  </si>
  <si>
    <t>Teljesítés %-a</t>
  </si>
  <si>
    <t>Szippantó gépjármű beszerzése</t>
  </si>
  <si>
    <t>2. sz. melléklet</t>
  </si>
  <si>
    <t>Pénzbeli átmeneti segélyek (benne: étk.tám., gyógyszertám., hsg, szennyvíz, bérlet, Tüzelőanyag)</t>
  </si>
  <si>
    <t>Pénzbeli temetési segélyek</t>
  </si>
  <si>
    <t>4. melléklet</t>
  </si>
  <si>
    <t>5. melléklet</t>
  </si>
  <si>
    <t>LEADER: JÁTSZÓPARK KIALAKÍTÁSA</t>
  </si>
  <si>
    <t>LEADER: KEMPING</t>
  </si>
  <si>
    <t>Energetikai tanulmányterv</t>
  </si>
  <si>
    <t>3.sz.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</si>
</sst>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#,##0_ ;\-#,##0\ "/>
    <numFmt numFmtId="166" formatCode="#,###"/>
    <numFmt numFmtId="167" formatCode="##,###"/>
    <numFmt numFmtId="168" formatCode="#,###,###,###"/>
    <numFmt numFmtId="169" formatCode="#,##0.0000"/>
    <numFmt numFmtId="170" formatCode="0.0%"/>
  </numFmts>
  <fonts count="12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sz val="9"/>
      <color theme="6" tint="-0.24997711111789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b/>
      <sz val="7"/>
      <color theme="4"/>
      <name val="Arial CE"/>
      <charset val="238"/>
    </font>
    <font>
      <b/>
      <sz val="10"/>
      <color theme="4"/>
      <name val="Arial CE"/>
      <charset val="238"/>
    </font>
    <font>
      <b/>
      <sz val="8"/>
      <color theme="4"/>
      <name val="Arial CE"/>
      <charset val="238"/>
    </font>
    <font>
      <b/>
      <sz val="7"/>
      <color rgb="FFC00000"/>
      <name val="Arial CE"/>
      <charset val="238"/>
    </font>
    <font>
      <sz val="10"/>
      <color rgb="FFC00000"/>
      <name val="Arial CE"/>
      <charset val="238"/>
    </font>
    <font>
      <b/>
      <sz val="10"/>
      <color rgb="FFC00000"/>
      <name val="Arial CE"/>
      <charset val="238"/>
    </font>
    <font>
      <sz val="8"/>
      <color rgb="FFC00000"/>
      <name val="Arial CE"/>
      <charset val="238"/>
    </font>
    <font>
      <b/>
      <i/>
      <sz val="9"/>
      <color rgb="FFC00000"/>
      <name val="Arial CE"/>
      <charset val="238"/>
    </font>
    <font>
      <b/>
      <sz val="9"/>
      <color rgb="FFC00000"/>
      <name val="Arial CE"/>
      <charset val="238"/>
    </font>
    <font>
      <sz val="9"/>
      <color rgb="FFC00000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Arial CE"/>
      <family val="2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i/>
      <sz val="11"/>
      <name val="Times New Roman"/>
      <family val="1"/>
      <charset val="238"/>
    </font>
    <font>
      <b/>
      <sz val="9"/>
      <name val="Arial CE"/>
      <family val="2"/>
      <charset val="238"/>
    </font>
    <font>
      <sz val="6"/>
      <name val="Arial CE"/>
      <family val="2"/>
      <charset val="238"/>
    </font>
    <font>
      <sz val="11"/>
      <name val="Arial CE"/>
      <family val="2"/>
      <charset val="238"/>
    </font>
    <font>
      <b/>
      <sz val="12"/>
      <color indexed="12"/>
      <name val="Arial CE"/>
      <charset val="238"/>
    </font>
    <font>
      <b/>
      <sz val="12"/>
      <name val="Arial CE"/>
      <charset val="238"/>
    </font>
    <font>
      <b/>
      <sz val="10"/>
      <color indexed="12"/>
      <name val="Arial CE"/>
      <charset val="238"/>
    </font>
    <font>
      <b/>
      <sz val="12"/>
      <color indexed="9"/>
      <name val="Arial CE"/>
      <charset val="238"/>
    </font>
    <font>
      <b/>
      <sz val="9"/>
      <color indexed="12"/>
      <name val="Arial CE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charset val="238"/>
    </font>
    <font>
      <b/>
      <sz val="5"/>
      <name val="Arial CE"/>
      <family val="2"/>
      <charset val="238"/>
    </font>
    <font>
      <b/>
      <sz val="7"/>
      <name val="Arial CE"/>
      <family val="2"/>
      <charset val="238"/>
    </font>
    <font>
      <sz val="5"/>
      <name val="Arial CE"/>
      <charset val="238"/>
    </font>
    <font>
      <sz val="5"/>
      <color indexed="10"/>
      <name val="Arial CE"/>
      <family val="2"/>
      <charset val="238"/>
    </font>
    <font>
      <b/>
      <sz val="7"/>
      <name val="Times New Roman"/>
      <family val="1"/>
      <charset val="238"/>
    </font>
    <font>
      <b/>
      <sz val="5"/>
      <name val="Times New Roman"/>
      <family val="1"/>
      <charset val="238"/>
    </font>
    <font>
      <b/>
      <sz val="6"/>
      <name val="Times New Roman"/>
      <family val="1"/>
      <charset val="238"/>
    </font>
    <font>
      <b/>
      <sz val="9"/>
      <color indexed="16"/>
      <name val="Times New Roman"/>
      <family val="1"/>
      <charset val="238"/>
    </font>
    <font>
      <b/>
      <sz val="8"/>
      <color indexed="16"/>
      <name val="Times New Roman"/>
      <family val="1"/>
      <charset val="238"/>
    </font>
    <font>
      <sz val="9"/>
      <color indexed="16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sz val="7"/>
      <color indexed="12"/>
      <name val="Times New Roman"/>
      <family val="1"/>
      <charset val="238"/>
    </font>
    <font>
      <b/>
      <sz val="7"/>
      <color indexed="16"/>
      <name val="Times New Roman"/>
      <family val="1"/>
      <charset val="238"/>
    </font>
    <font>
      <sz val="8"/>
      <color rgb="FFC00000"/>
      <name val="Arial CE"/>
      <family val="2"/>
      <charset val="238"/>
    </font>
    <font>
      <b/>
      <sz val="8"/>
      <color rgb="FFC00000"/>
      <name val="Arial CE"/>
      <family val="2"/>
      <charset val="238"/>
    </font>
    <font>
      <b/>
      <sz val="9"/>
      <color rgb="FFC00000"/>
      <name val="Arial CE"/>
      <family val="2"/>
      <charset val="238"/>
    </font>
    <font>
      <b/>
      <sz val="7"/>
      <color theme="4" tint="-0.249977111117893"/>
      <name val="Arial CE"/>
      <charset val="238"/>
    </font>
    <font>
      <b/>
      <sz val="10"/>
      <color theme="4" tint="-0.249977111117893"/>
      <name val="Arial CE"/>
      <charset val="238"/>
    </font>
    <font>
      <b/>
      <sz val="8"/>
      <color theme="4" tint="-0.249977111117893"/>
      <name val="Arial CE"/>
      <charset val="238"/>
    </font>
    <font>
      <b/>
      <sz val="9"/>
      <color theme="4" tint="-0.249977111117893"/>
      <name val="Arial CE"/>
      <charset val="238"/>
    </font>
    <font>
      <b/>
      <i/>
      <sz val="9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4" borderId="0" applyNumberFormat="0" applyBorder="0" applyAlignment="0" applyProtection="0"/>
    <xf numFmtId="0" fontId="4" fillId="9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5" borderId="7" applyNumberFormat="0" applyFont="0" applyAlignment="0" applyProtection="0"/>
    <xf numFmtId="0" fontId="11" fillId="7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0" fillId="0" borderId="0"/>
    <xf numFmtId="0" fontId="48" fillId="0" borderId="0"/>
    <xf numFmtId="0" fontId="44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9" borderId="0" applyNumberFormat="0" applyBorder="0" applyAlignment="0" applyProtection="0"/>
    <xf numFmtId="0" fontId="17" fillId="12" borderId="1" applyNumberFormat="0" applyAlignment="0" applyProtection="0"/>
    <xf numFmtId="0" fontId="20" fillId="0" borderId="0"/>
    <xf numFmtId="0" fontId="1" fillId="0" borderId="0" applyBorder="0"/>
    <xf numFmtId="9" fontId="1" fillId="0" borderId="0" applyFont="0" applyFill="0" applyBorder="0" applyAlignment="0" applyProtection="0"/>
  </cellStyleXfs>
  <cellXfs count="625">
    <xf numFmtId="0" fontId="0" fillId="0" borderId="0" xfId="0"/>
    <xf numFmtId="0" fontId="2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2" fillId="0" borderId="0" xfId="0" applyNumberFormat="1" applyFont="1"/>
    <xf numFmtId="0" fontId="0" fillId="0" borderId="10" xfId="0" applyBorder="1"/>
    <xf numFmtId="0" fontId="23" fillId="0" borderId="10" xfId="0" applyFont="1" applyBorder="1" applyAlignment="1">
      <alignment wrapText="1"/>
    </xf>
    <xf numFmtId="0" fontId="23" fillId="0" borderId="0" xfId="0" applyFont="1" applyAlignment="1">
      <alignment wrapText="1"/>
    </xf>
    <xf numFmtId="0" fontId="32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/>
    <xf numFmtId="0" fontId="26" fillId="0" borderId="0" xfId="0" applyFont="1"/>
    <xf numFmtId="0" fontId="26" fillId="0" borderId="0" xfId="0" applyFont="1" applyFill="1"/>
    <xf numFmtId="0" fontId="34" fillId="0" borderId="0" xfId="0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40" fillId="0" borderId="0" xfId="0" applyFont="1"/>
    <xf numFmtId="0" fontId="30" fillId="0" borderId="13" xfId="0" applyFont="1" applyBorder="1" applyAlignment="1">
      <alignment vertical="center" wrapText="1"/>
    </xf>
    <xf numFmtId="3" fontId="36" fillId="0" borderId="14" xfId="0" applyNumberFormat="1" applyFont="1" applyBorder="1" applyAlignment="1">
      <alignment vertical="center"/>
    </xf>
    <xf numFmtId="0" fontId="37" fillId="14" borderId="15" xfId="0" applyFont="1" applyFill="1" applyBorder="1" applyAlignment="1">
      <alignment vertical="center"/>
    </xf>
    <xf numFmtId="3" fontId="37" fillId="14" borderId="16" xfId="0" applyNumberFormat="1" applyFont="1" applyFill="1" applyBorder="1" applyAlignment="1">
      <alignment vertical="center"/>
    </xf>
    <xf numFmtId="0" fontId="39" fillId="0" borderId="0" xfId="0" applyFont="1"/>
    <xf numFmtId="0" fontId="39" fillId="0" borderId="0" xfId="0" applyFont="1" applyFill="1"/>
    <xf numFmtId="0" fontId="37" fillId="14" borderId="11" xfId="0" applyFont="1" applyFill="1" applyBorder="1" applyAlignment="1">
      <alignment vertical="center"/>
    </xf>
    <xf numFmtId="3" fontId="37" fillId="14" borderId="12" xfId="0" applyNumberFormat="1" applyFont="1" applyFill="1" applyBorder="1" applyAlignment="1">
      <alignment vertical="center"/>
    </xf>
    <xf numFmtId="0" fontId="36" fillId="0" borderId="17" xfId="0" applyFont="1" applyBorder="1" applyAlignment="1">
      <alignment vertical="center"/>
    </xf>
    <xf numFmtId="0" fontId="4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14" borderId="0" xfId="0" applyFont="1" applyFill="1"/>
    <xf numFmtId="0" fontId="0" fillId="14" borderId="0" xfId="0" applyFill="1"/>
    <xf numFmtId="0" fontId="37" fillId="15" borderId="11" xfId="0" applyFont="1" applyFill="1" applyBorder="1" applyAlignment="1">
      <alignment vertical="center"/>
    </xf>
    <xf numFmtId="3" fontId="37" fillId="15" borderId="12" xfId="0" applyNumberFormat="1" applyFont="1" applyFill="1" applyBorder="1" applyAlignment="1">
      <alignment vertical="center"/>
    </xf>
    <xf numFmtId="0" fontId="36" fillId="0" borderId="18" xfId="0" applyFont="1" applyBorder="1" applyAlignment="1">
      <alignment vertical="center"/>
    </xf>
    <xf numFmtId="3" fontId="36" fillId="0" borderId="19" xfId="0" applyNumberFormat="1" applyFont="1" applyBorder="1" applyAlignment="1">
      <alignment vertical="center"/>
    </xf>
    <xf numFmtId="0" fontId="41" fillId="15" borderId="11" xfId="0" applyFont="1" applyFill="1" applyBorder="1" applyAlignment="1">
      <alignment vertical="center"/>
    </xf>
    <xf numFmtId="3" fontId="41" fillId="15" borderId="12" xfId="0" applyNumberFormat="1" applyFont="1" applyFill="1" applyBorder="1" applyAlignment="1">
      <alignment vertical="center"/>
    </xf>
    <xf numFmtId="0" fontId="42" fillId="0" borderId="0" xfId="0" applyFont="1"/>
    <xf numFmtId="0" fontId="43" fillId="0" borderId="0" xfId="0" applyFont="1"/>
    <xf numFmtId="0" fontId="27" fillId="0" borderId="10" xfId="0" applyFont="1" applyBorder="1" applyAlignment="1">
      <alignment horizontal="center" vertical="center" wrapText="1"/>
    </xf>
    <xf numFmtId="3" fontId="46" fillId="0" borderId="10" xfId="35" applyNumberFormat="1" applyFont="1" applyBorder="1" applyAlignment="1">
      <alignment horizontal="center" vertical="center"/>
    </xf>
    <xf numFmtId="3" fontId="46" fillId="0" borderId="10" xfId="35" applyNumberFormat="1" applyFont="1" applyBorder="1" applyAlignment="1">
      <alignment horizontal="right" vertical="center"/>
    </xf>
    <xf numFmtId="3" fontId="46" fillId="0" borderId="10" xfId="35" applyNumberFormat="1" applyFont="1" applyBorder="1" applyAlignment="1">
      <alignment horizontal="left" vertical="center"/>
    </xf>
    <xf numFmtId="0" fontId="19" fillId="0" borderId="10" xfId="0" applyFont="1" applyFill="1" applyBorder="1" applyAlignment="1">
      <alignment vertical="center" shrinkToFit="1"/>
    </xf>
    <xf numFmtId="165" fontId="20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6" fillId="0" borderId="10" xfId="0" applyNumberFormat="1" applyFont="1" applyFill="1" applyBorder="1" applyAlignment="1">
      <alignment vertical="center" shrinkToFi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2" fillId="0" borderId="0" xfId="0" applyFont="1" applyBorder="1"/>
    <xf numFmtId="0" fontId="25" fillId="0" borderId="10" xfId="0" applyFont="1" applyBorder="1" applyAlignment="1">
      <alignment wrapText="1"/>
    </xf>
    <xf numFmtId="0" fontId="22" fillId="0" borderId="10" xfId="0" applyFont="1" applyBorder="1"/>
    <xf numFmtId="3" fontId="22" fillId="0" borderId="10" xfId="0" applyNumberFormat="1" applyFont="1" applyBorder="1"/>
    <xf numFmtId="0" fontId="25" fillId="16" borderId="10" xfId="0" applyFont="1" applyFill="1" applyBorder="1" applyAlignment="1">
      <alignment wrapText="1"/>
    </xf>
    <xf numFmtId="3" fontId="22" fillId="16" borderId="10" xfId="0" applyNumberFormat="1" applyFont="1" applyFill="1" applyBorder="1"/>
    <xf numFmtId="0" fontId="22" fillId="16" borderId="0" xfId="0" applyFont="1" applyFill="1"/>
    <xf numFmtId="0" fontId="25" fillId="17" borderId="10" xfId="0" applyFont="1" applyFill="1" applyBorder="1" applyAlignment="1">
      <alignment wrapText="1"/>
    </xf>
    <xf numFmtId="3" fontId="22" fillId="17" borderId="10" xfId="0" applyNumberFormat="1" applyFont="1" applyFill="1" applyBorder="1"/>
    <xf numFmtId="0" fontId="22" fillId="17" borderId="0" xfId="0" applyFont="1" applyFill="1"/>
    <xf numFmtId="0" fontId="0" fillId="17" borderId="0" xfId="0" applyFill="1"/>
    <xf numFmtId="3" fontId="1" fillId="0" borderId="10" xfId="0" applyNumberFormat="1" applyFont="1" applyBorder="1"/>
    <xf numFmtId="3" fontId="22" fillId="18" borderId="10" xfId="0" applyNumberFormat="1" applyFont="1" applyFill="1" applyBorder="1" applyAlignment="1">
      <alignment vertical="center"/>
    </xf>
    <xf numFmtId="0" fontId="22" fillId="18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1" fillId="0" borderId="10" xfId="0" applyFont="1" applyFill="1" applyBorder="1" applyAlignment="1">
      <alignment wrapText="1"/>
    </xf>
    <xf numFmtId="0" fontId="21" fillId="0" borderId="0" xfId="0" applyFont="1" applyFill="1"/>
    <xf numFmtId="3" fontId="22" fillId="17" borderId="0" xfId="0" applyNumberFormat="1" applyFont="1" applyFill="1"/>
    <xf numFmtId="3" fontId="21" fillId="0" borderId="10" xfId="0" applyNumberFormat="1" applyFont="1" applyFill="1" applyBorder="1"/>
    <xf numFmtId="3" fontId="24" fillId="0" borderId="10" xfId="0" applyNumberFormat="1" applyFont="1" applyFill="1" applyBorder="1"/>
    <xf numFmtId="3" fontId="21" fillId="0" borderId="0" xfId="0" applyNumberFormat="1" applyFont="1" applyFill="1"/>
    <xf numFmtId="3" fontId="0" fillId="17" borderId="0" xfId="0" applyNumberFormat="1" applyFill="1"/>
    <xf numFmtId="3" fontId="22" fillId="18" borderId="0" xfId="0" applyNumberFormat="1" applyFont="1" applyFill="1" applyAlignment="1">
      <alignment vertical="center"/>
    </xf>
    <xf numFmtId="0" fontId="33" fillId="0" borderId="0" xfId="0" applyFont="1"/>
    <xf numFmtId="0" fontId="33" fillId="0" borderId="0" xfId="0" applyFont="1" applyAlignment="1">
      <alignment horizontal="left"/>
    </xf>
    <xf numFmtId="0" fontId="28" fillId="0" borderId="0" xfId="0" applyFont="1" applyBorder="1"/>
    <xf numFmtId="0" fontId="33" fillId="0" borderId="0" xfId="0" applyFont="1" applyAlignment="1">
      <alignment horizontal="right"/>
    </xf>
    <xf numFmtId="0" fontId="31" fillId="0" borderId="20" xfId="0" applyFont="1" applyBorder="1" applyAlignment="1">
      <alignment vertical="center"/>
    </xf>
    <xf numFmtId="0" fontId="26" fillId="0" borderId="21" xfId="0" applyFont="1" applyBorder="1" applyAlignment="1">
      <alignment horizontal="center" vertical="center"/>
    </xf>
    <xf numFmtId="0" fontId="23" fillId="0" borderId="21" xfId="0" applyFont="1" applyBorder="1" applyAlignment="1"/>
    <xf numFmtId="0" fontId="35" fillId="0" borderId="0" xfId="0" applyFont="1" applyAlignment="1">
      <alignment horizontal="center"/>
    </xf>
    <xf numFmtId="3" fontId="35" fillId="0" borderId="0" xfId="0" applyNumberFormat="1" applyFont="1" applyAlignment="1">
      <alignment horizontal="center"/>
    </xf>
    <xf numFmtId="166" fontId="48" fillId="0" borderId="0" xfId="34" applyNumberFormat="1" applyFill="1" applyAlignment="1" applyProtection="1">
      <alignment vertical="center" wrapText="1"/>
    </xf>
    <xf numFmtId="166" fontId="48" fillId="0" borderId="0" xfId="34" applyNumberFormat="1" applyFill="1" applyAlignment="1" applyProtection="1">
      <alignment horizontal="centerContinuous" vertical="center"/>
    </xf>
    <xf numFmtId="166" fontId="48" fillId="0" borderId="0" xfId="34" applyNumberFormat="1" applyFill="1" applyAlignment="1" applyProtection="1">
      <alignment horizontal="center" vertical="center" wrapText="1"/>
    </xf>
    <xf numFmtId="166" fontId="20" fillId="0" borderId="0" xfId="34" applyNumberFormat="1" applyFont="1" applyFill="1" applyAlignment="1" applyProtection="1">
      <alignment vertical="center" wrapText="1"/>
    </xf>
    <xf numFmtId="166" fontId="46" fillId="0" borderId="0" xfId="34" applyNumberFormat="1" applyFont="1" applyFill="1" applyAlignment="1" applyProtection="1">
      <alignment horizontal="centerContinuous" vertical="center" wrapText="1"/>
    </xf>
    <xf numFmtId="166" fontId="20" fillId="0" borderId="0" xfId="34" applyNumberFormat="1" applyFont="1" applyFill="1" applyAlignment="1" applyProtection="1">
      <alignment horizontal="centerContinuous" vertical="center"/>
    </xf>
    <xf numFmtId="166" fontId="50" fillId="0" borderId="0" xfId="34" applyNumberFormat="1" applyFont="1" applyFill="1" applyAlignment="1" applyProtection="1">
      <alignment horizontal="center" vertical="center" wrapText="1"/>
    </xf>
    <xf numFmtId="166" fontId="20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2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20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vertical="center" wrapText="1"/>
    </xf>
    <xf numFmtId="166" fontId="50" fillId="0" borderId="10" xfId="34" applyNumberFormat="1" applyFont="1" applyFill="1" applyBorder="1" applyAlignment="1" applyProtection="1">
      <alignment horizontal="centerContinuous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0" fillId="0" borderId="10" xfId="34" applyNumberFormat="1" applyFont="1" applyFill="1" applyBorder="1" applyAlignment="1" applyProtection="1">
      <alignment horizontal="center" vertical="center" wrapText="1"/>
    </xf>
    <xf numFmtId="166" fontId="50" fillId="0" borderId="10" xfId="34" applyNumberFormat="1" applyFont="1" applyFill="1" applyBorder="1" applyAlignment="1" applyProtection="1">
      <alignment horizontal="left" vertical="center" wrapText="1" indent="1"/>
    </xf>
    <xf numFmtId="166" fontId="50" fillId="0" borderId="10" xfId="34" applyNumberFormat="1" applyFont="1" applyFill="1" applyBorder="1" applyAlignment="1" applyProtection="1">
      <alignment horizontal="right" vertical="center" wrapText="1" indent="1"/>
    </xf>
    <xf numFmtId="166" fontId="52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2"/>
    </xf>
    <xf numFmtId="166" fontId="53" fillId="0" borderId="10" xfId="34" applyNumberFormat="1" applyFont="1" applyFill="1" applyBorder="1" applyAlignment="1" applyProtection="1">
      <alignment horizontal="center" vertical="center" wrapText="1"/>
    </xf>
    <xf numFmtId="166" fontId="53" fillId="0" borderId="0" xfId="34" applyNumberFormat="1" applyFont="1" applyFill="1" applyAlignment="1" applyProtection="1">
      <alignment horizontal="center" vertical="center" wrapText="1"/>
    </xf>
    <xf numFmtId="166" fontId="48" fillId="0" borderId="0" xfId="34" applyNumberFormat="1" applyFont="1" applyFill="1" applyAlignment="1" applyProtection="1">
      <alignment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49" fillId="0" borderId="0" xfId="34" applyNumberFormat="1" applyFont="1" applyFill="1" applyAlignment="1" applyProtection="1">
      <alignment vertical="center" wrapText="1"/>
    </xf>
    <xf numFmtId="166" fontId="49" fillId="0" borderId="0" xfId="34" applyNumberFormat="1" applyFont="1" applyFill="1" applyAlignment="1" applyProtection="1">
      <alignment horizontal="center" vertical="center" wrapText="1"/>
    </xf>
    <xf numFmtId="166" fontId="54" fillId="0" borderId="0" xfId="34" applyNumberFormat="1" applyFont="1" applyFill="1" applyAlignment="1" applyProtection="1">
      <alignment vertical="center" wrapText="1"/>
    </xf>
    <xf numFmtId="0" fontId="23" fillId="16" borderId="10" xfId="0" applyFont="1" applyFill="1" applyBorder="1" applyAlignment="1">
      <alignment wrapText="1"/>
    </xf>
    <xf numFmtId="3" fontId="47" fillId="16" borderId="10" xfId="0" applyNumberFormat="1" applyFont="1" applyFill="1" applyBorder="1"/>
    <xf numFmtId="3" fontId="47" fillId="16" borderId="0" xfId="0" applyNumberFormat="1" applyFont="1" applyFill="1"/>
    <xf numFmtId="0" fontId="47" fillId="16" borderId="0" xfId="0" applyFont="1" applyFill="1"/>
    <xf numFmtId="0" fontId="3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47" fillId="16" borderId="10" xfId="0" applyFont="1" applyFill="1" applyBorder="1" applyAlignment="1">
      <alignment horizontal="center"/>
    </xf>
    <xf numFmtId="0" fontId="22" fillId="18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55" fillId="0" borderId="10" xfId="34" applyNumberFormat="1" applyFont="1" applyFill="1" applyBorder="1" applyAlignment="1" applyProtection="1">
      <alignment horizontal="left" vertical="center" wrapText="1" indent="1"/>
    </xf>
    <xf numFmtId="166" fontId="55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4" fillId="18" borderId="10" xfId="0" applyFont="1" applyFill="1" applyBorder="1" applyAlignment="1">
      <alignment vertical="center" wrapText="1"/>
    </xf>
    <xf numFmtId="0" fontId="24" fillId="18" borderId="21" xfId="0" applyFont="1" applyFill="1" applyBorder="1" applyAlignment="1">
      <alignment vertical="center" wrapText="1"/>
    </xf>
    <xf numFmtId="3" fontId="22" fillId="18" borderId="20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5" fillId="0" borderId="21" xfId="0" applyFont="1" applyBorder="1" applyAlignment="1"/>
    <xf numFmtId="0" fontId="25" fillId="0" borderId="10" xfId="0" applyFont="1" applyBorder="1" applyAlignment="1">
      <alignment horizontal="center"/>
    </xf>
    <xf numFmtId="2" fontId="25" fillId="0" borderId="10" xfId="0" applyNumberFormat="1" applyFont="1" applyBorder="1" applyAlignment="1"/>
    <xf numFmtId="0" fontId="25" fillId="0" borderId="0" xfId="0" applyFont="1"/>
    <xf numFmtId="0" fontId="23" fillId="0" borderId="10" xfId="0" applyFont="1" applyBorder="1" applyAlignment="1">
      <alignment horizontal="center"/>
    </xf>
    <xf numFmtId="2" fontId="23" fillId="0" borderId="10" xfId="0" applyNumberFormat="1" applyFont="1" applyBorder="1" applyAlignment="1"/>
    <xf numFmtId="3" fontId="23" fillId="0" borderId="0" xfId="0" applyNumberFormat="1" applyFont="1"/>
    <xf numFmtId="0" fontId="23" fillId="0" borderId="0" xfId="0" applyFont="1"/>
    <xf numFmtId="0" fontId="56" fillId="0" borderId="0" xfId="0" applyFont="1" applyAlignment="1">
      <alignment wrapText="1"/>
    </xf>
    <xf numFmtId="166" fontId="57" fillId="0" borderId="10" xfId="34" applyNumberFormat="1" applyFont="1" applyFill="1" applyBorder="1" applyAlignment="1" applyProtection="1">
      <alignment horizontal="center" vertical="center" wrapText="1"/>
    </xf>
    <xf numFmtId="166" fontId="51" fillId="0" borderId="10" xfId="34" applyNumberFormat="1" applyFont="1" applyFill="1" applyBorder="1" applyAlignment="1" applyProtection="1">
      <alignment horizontal="center" vertical="center" wrapText="1"/>
    </xf>
    <xf numFmtId="166" fontId="51" fillId="0" borderId="0" xfId="34" applyNumberFormat="1" applyFont="1" applyFill="1" applyBorder="1" applyAlignment="1" applyProtection="1">
      <alignment horizontal="center" vertical="center" wrapText="1"/>
    </xf>
    <xf numFmtId="166" fontId="58" fillId="0" borderId="10" xfId="34" applyNumberFormat="1" applyFont="1" applyFill="1" applyBorder="1" applyAlignment="1" applyProtection="1">
      <alignment horizontal="left" vertical="center" wrapText="1" indent="1"/>
    </xf>
    <xf numFmtId="166" fontId="55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58" fillId="0" borderId="10" xfId="34" applyNumberFormat="1" applyFont="1" applyFill="1" applyBorder="1" applyAlignment="1" applyProtection="1">
      <alignment horizontal="justify" vertical="center" wrapText="1"/>
    </xf>
    <xf numFmtId="0" fontId="59" fillId="0" borderId="10" xfId="0" applyFont="1" applyBorder="1"/>
    <xf numFmtId="3" fontId="60" fillId="0" borderId="10" xfId="0" applyNumberFormat="1" applyFont="1" applyBorder="1"/>
    <xf numFmtId="3" fontId="59" fillId="16" borderId="10" xfId="0" applyNumberFormat="1" applyFont="1" applyFill="1" applyBorder="1"/>
    <xf numFmtId="3" fontId="59" fillId="17" borderId="10" xfId="0" applyNumberFormat="1" applyFont="1" applyFill="1" applyBorder="1"/>
    <xf numFmtId="3" fontId="61" fillId="0" borderId="10" xfId="0" applyNumberFormat="1" applyFont="1" applyFill="1" applyBorder="1"/>
    <xf numFmtId="3" fontId="59" fillId="0" borderId="10" xfId="0" applyNumberFormat="1" applyFont="1" applyBorder="1"/>
    <xf numFmtId="3" fontId="60" fillId="16" borderId="10" xfId="0" applyNumberFormat="1" applyFont="1" applyFill="1" applyBorder="1"/>
    <xf numFmtId="3" fontId="59" fillId="18" borderId="10" xfId="0" applyNumberFormat="1" applyFont="1" applyFill="1" applyBorder="1" applyAlignment="1">
      <alignment vertical="center"/>
    </xf>
    <xf numFmtId="0" fontId="62" fillId="0" borderId="20" xfId="0" applyFont="1" applyBorder="1" applyAlignment="1">
      <alignment vertical="center"/>
    </xf>
    <xf numFmtId="2" fontId="63" fillId="0" borderId="10" xfId="0" applyNumberFormat="1" applyFont="1" applyBorder="1" applyAlignment="1"/>
    <xf numFmtId="2" fontId="64" fillId="0" borderId="10" xfId="0" applyNumberFormat="1" applyFont="1" applyBorder="1" applyAlignment="1"/>
    <xf numFmtId="0" fontId="65" fillId="0" borderId="0" xfId="0" applyFont="1"/>
    <xf numFmtId="0" fontId="60" fillId="0" borderId="0" xfId="0" applyFont="1"/>
    <xf numFmtId="0" fontId="66" fillId="0" borderId="10" xfId="0" applyFont="1" applyBorder="1" applyAlignment="1">
      <alignment horizontal="center" vertical="center" wrapText="1"/>
    </xf>
    <xf numFmtId="0" fontId="60" fillId="0" borderId="10" xfId="0" applyFont="1" applyBorder="1"/>
    <xf numFmtId="3" fontId="60" fillId="0" borderId="0" xfId="0" applyNumberFormat="1" applyFont="1"/>
    <xf numFmtId="3" fontId="61" fillId="0" borderId="10" xfId="0" applyNumberFormat="1" applyFont="1" applyBorder="1"/>
    <xf numFmtId="3" fontId="60" fillId="0" borderId="0" xfId="0" applyNumberFormat="1" applyFont="1" applyAlignment="1">
      <alignment vertical="center"/>
    </xf>
    <xf numFmtId="164" fontId="63" fillId="0" borderId="10" xfId="0" applyNumberFormat="1" applyFont="1" applyBorder="1"/>
    <xf numFmtId="164" fontId="64" fillId="0" borderId="10" xfId="0" applyNumberFormat="1" applyFont="1" applyBorder="1"/>
    <xf numFmtId="0" fontId="45" fillId="0" borderId="0" xfId="35" applyFont="1" applyAlignment="1">
      <alignment vertical="center"/>
    </xf>
    <xf numFmtId="0" fontId="67" fillId="0" borderId="0" xfId="0" applyFont="1" applyBorder="1"/>
    <xf numFmtId="0" fontId="68" fillId="0" borderId="0" xfId="0" applyFont="1" applyBorder="1"/>
    <xf numFmtId="0" fontId="68" fillId="0" borderId="10" xfId="0" applyFont="1" applyBorder="1"/>
    <xf numFmtId="3" fontId="68" fillId="0" borderId="10" xfId="0" applyNumberFormat="1" applyFont="1" applyBorder="1"/>
    <xf numFmtId="3" fontId="68" fillId="16" borderId="10" xfId="0" applyNumberFormat="1" applyFont="1" applyFill="1" applyBorder="1"/>
    <xf numFmtId="3" fontId="68" fillId="17" borderId="10" xfId="0" applyNumberFormat="1" applyFont="1" applyFill="1" applyBorder="1"/>
    <xf numFmtId="3" fontId="69" fillId="0" borderId="10" xfId="0" applyNumberFormat="1" applyFont="1" applyFill="1" applyBorder="1"/>
    <xf numFmtId="3" fontId="68" fillId="18" borderId="10" xfId="0" applyNumberFormat="1" applyFont="1" applyFill="1" applyBorder="1" applyAlignment="1">
      <alignment vertical="center"/>
    </xf>
    <xf numFmtId="0" fontId="69" fillId="0" borderId="20" xfId="0" applyFont="1" applyBorder="1" applyAlignment="1">
      <alignment vertical="center"/>
    </xf>
    <xf numFmtId="3" fontId="68" fillId="0" borderId="0" xfId="0" applyNumberFormat="1" applyFont="1"/>
    <xf numFmtId="0" fontId="68" fillId="0" borderId="0" xfId="0" applyFont="1"/>
    <xf numFmtId="0" fontId="25" fillId="0" borderId="25" xfId="0" applyFont="1" applyBorder="1" applyAlignment="1">
      <alignment horizontal="center" vertical="center"/>
    </xf>
    <xf numFmtId="166" fontId="46" fillId="0" borderId="0" xfId="34" applyNumberFormat="1" applyFont="1" applyFill="1" applyAlignment="1" applyProtection="1">
      <alignment horizontal="center" vertical="center" wrapText="1"/>
    </xf>
    <xf numFmtId="0" fontId="45" fillId="0" borderId="0" xfId="35" applyFont="1" applyAlignment="1">
      <alignment horizontal="right" vertical="center"/>
    </xf>
    <xf numFmtId="0" fontId="0" fillId="0" borderId="26" xfId="0" applyBorder="1" applyAlignment="1">
      <alignment horizontal="right"/>
    </xf>
    <xf numFmtId="3" fontId="1" fillId="16" borderId="10" xfId="0" applyNumberFormat="1" applyFont="1" applyFill="1" applyBorder="1"/>
    <xf numFmtId="0" fontId="70" fillId="0" borderId="10" xfId="0" applyFont="1" applyBorder="1" applyAlignment="1">
      <alignment horizontal="center" vertical="center" wrapText="1"/>
    </xf>
    <xf numFmtId="0" fontId="71" fillId="0" borderId="10" xfId="0" applyFont="1" applyBorder="1"/>
    <xf numFmtId="3" fontId="71" fillId="0" borderId="10" xfId="0" applyNumberFormat="1" applyFont="1" applyBorder="1"/>
    <xf numFmtId="3" fontId="72" fillId="16" borderId="10" xfId="0" applyNumberFormat="1" applyFont="1" applyFill="1" applyBorder="1"/>
    <xf numFmtId="3" fontId="72" fillId="17" borderId="10" xfId="0" applyNumberFormat="1" applyFont="1" applyFill="1" applyBorder="1"/>
    <xf numFmtId="3" fontId="72" fillId="0" borderId="10" xfId="0" applyNumberFormat="1" applyFont="1" applyBorder="1"/>
    <xf numFmtId="3" fontId="73" fillId="0" borderId="10" xfId="0" applyNumberFormat="1" applyFont="1" applyFill="1" applyBorder="1"/>
    <xf numFmtId="3" fontId="71" fillId="16" borderId="10" xfId="0" applyNumberFormat="1" applyFont="1" applyFill="1" applyBorder="1"/>
    <xf numFmtId="3" fontId="72" fillId="18" borderId="10" xfId="0" applyNumberFormat="1" applyFont="1" applyFill="1" applyBorder="1" applyAlignment="1">
      <alignment vertical="center"/>
    </xf>
    <xf numFmtId="3" fontId="72" fillId="18" borderId="20" xfId="0" applyNumberFormat="1" applyFont="1" applyFill="1" applyBorder="1" applyAlignment="1">
      <alignment vertical="center"/>
    </xf>
    <xf numFmtId="3" fontId="74" fillId="0" borderId="10" xfId="0" applyNumberFormat="1" applyFont="1" applyBorder="1" applyAlignment="1">
      <alignment horizontal="left" vertical="center"/>
    </xf>
    <xf numFmtId="164" fontId="75" fillId="0" borderId="10" xfId="0" applyNumberFormat="1" applyFont="1" applyBorder="1"/>
    <xf numFmtId="164" fontId="76" fillId="0" borderId="10" xfId="0" applyNumberFormat="1" applyFont="1" applyBorder="1"/>
    <xf numFmtId="3" fontId="71" fillId="0" borderId="0" xfId="0" applyNumberFormat="1" applyFont="1" applyAlignment="1">
      <alignment vertical="center"/>
    </xf>
    <xf numFmtId="3" fontId="71" fillId="0" borderId="0" xfId="0" applyNumberFormat="1" applyFont="1" applyAlignment="1">
      <alignment horizontal="center" vertical="center"/>
    </xf>
    <xf numFmtId="4" fontId="75" fillId="0" borderId="10" xfId="0" applyNumberFormat="1" applyFont="1" applyBorder="1"/>
    <xf numFmtId="0" fontId="36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7" fillId="0" borderId="10" xfId="0" applyFont="1" applyBorder="1" applyAlignment="1">
      <alignment horizontal="center" vertical="center"/>
    </xf>
    <xf numFmtId="0" fontId="79" fillId="0" borderId="0" xfId="0" applyFont="1"/>
    <xf numFmtId="0" fontId="36" fillId="0" borderId="10" xfId="0" applyFont="1" applyBorder="1" applyAlignment="1">
      <alignment horizontal="left" vertical="center"/>
    </xf>
    <xf numFmtId="3" fontId="37" fillId="0" borderId="10" xfId="0" applyNumberFormat="1" applyFont="1" applyBorder="1" applyAlignment="1">
      <alignment horizontal="right" vertical="center" wrapText="1"/>
    </xf>
    <xf numFmtId="0" fontId="34" fillId="0" borderId="0" xfId="0" applyFont="1"/>
    <xf numFmtId="0" fontId="37" fillId="0" borderId="10" xfId="0" applyFont="1" applyFill="1" applyBorder="1" applyAlignment="1">
      <alignment vertical="center"/>
    </xf>
    <xf numFmtId="3" fontId="37" fillId="0" borderId="10" xfId="0" applyNumberFormat="1" applyFont="1" applyFill="1" applyBorder="1" applyAlignment="1">
      <alignment vertical="center"/>
    </xf>
    <xf numFmtId="0" fontId="80" fillId="0" borderId="0" xfId="0" applyFont="1"/>
    <xf numFmtId="3" fontId="37" fillId="0" borderId="17" xfId="40" applyNumberFormat="1" applyFont="1" applyFill="1" applyBorder="1" applyAlignment="1">
      <alignment vertical="center" wrapText="1"/>
    </xf>
    <xf numFmtId="3" fontId="37" fillId="0" borderId="34" xfId="40" applyNumberFormat="1" applyFont="1" applyFill="1" applyBorder="1" applyAlignment="1">
      <alignment vertical="center"/>
    </xf>
    <xf numFmtId="0" fontId="80" fillId="0" borderId="0" xfId="0" applyFont="1" applyFill="1"/>
    <xf numFmtId="0" fontId="34" fillId="0" borderId="0" xfId="0" applyFont="1" applyAlignment="1">
      <alignment horizontal="center"/>
    </xf>
    <xf numFmtId="0" fontId="81" fillId="0" borderId="0" xfId="0" applyFont="1" applyFill="1"/>
    <xf numFmtId="0" fontId="77" fillId="0" borderId="0" xfId="0" applyFont="1" applyFill="1" applyAlignment="1">
      <alignment vertical="center"/>
    </xf>
    <xf numFmtId="0" fontId="82" fillId="0" borderId="0" xfId="0" applyFont="1" applyFill="1" applyAlignment="1">
      <alignment vertical="center"/>
    </xf>
    <xf numFmtId="0" fontId="78" fillId="0" borderId="10" xfId="0" applyFont="1" applyFill="1" applyBorder="1" applyAlignment="1"/>
    <xf numFmtId="0" fontId="77" fillId="0" borderId="10" xfId="0" applyFont="1" applyFill="1" applyBorder="1" applyAlignment="1">
      <alignment vertical="center"/>
    </xf>
    <xf numFmtId="3" fontId="77" fillId="0" borderId="10" xfId="0" applyNumberFormat="1" applyFont="1" applyFill="1" applyBorder="1" applyAlignment="1">
      <alignment vertical="center"/>
    </xf>
    <xf numFmtId="0" fontId="78" fillId="0" borderId="10" xfId="0" applyFont="1" applyFill="1" applyBorder="1" applyAlignment="1">
      <alignment vertical="center"/>
    </xf>
    <xf numFmtId="3" fontId="78" fillId="0" borderId="10" xfId="0" applyNumberFormat="1" applyFont="1" applyFill="1" applyBorder="1" applyAlignment="1">
      <alignment vertical="center"/>
    </xf>
    <xf numFmtId="0" fontId="78" fillId="0" borderId="0" xfId="0" applyFont="1" applyFill="1" applyBorder="1" applyAlignment="1">
      <alignment vertical="center"/>
    </xf>
    <xf numFmtId="3" fontId="78" fillId="0" borderId="0" xfId="0" applyNumberFormat="1" applyFont="1" applyFill="1" applyBorder="1" applyAlignment="1">
      <alignment vertical="center"/>
    </xf>
    <xf numFmtId="3" fontId="34" fillId="0" borderId="0" xfId="0" applyNumberFormat="1" applyFont="1"/>
    <xf numFmtId="0" fontId="31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 vertical="center" wrapText="1"/>
    </xf>
    <xf numFmtId="3" fontId="81" fillId="0" borderId="10" xfId="0" applyNumberFormat="1" applyFont="1" applyBorder="1" applyAlignment="1">
      <alignment horizontal="center" vertical="center"/>
    </xf>
    <xf numFmtId="3" fontId="83" fillId="0" borderId="10" xfId="0" applyNumberFormat="1" applyFont="1" applyBorder="1" applyAlignment="1">
      <alignment horizontal="center" vertical="center" wrapText="1"/>
    </xf>
    <xf numFmtId="3" fontId="81" fillId="0" borderId="10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79" fillId="0" borderId="10" xfId="0" applyFont="1" applyBorder="1" applyAlignment="1">
      <alignment horizontal="center" vertical="center"/>
    </xf>
    <xf numFmtId="3" fontId="79" fillId="0" borderId="10" xfId="0" applyNumberFormat="1" applyFont="1" applyBorder="1" applyAlignment="1">
      <alignment horizontal="center" vertical="center"/>
    </xf>
    <xf numFmtId="3" fontId="79" fillId="0" borderId="10" xfId="0" applyNumberFormat="1" applyFont="1" applyBorder="1" applyAlignment="1">
      <alignment horizontal="center" vertical="center" shrinkToFit="1"/>
    </xf>
    <xf numFmtId="0" fontId="79" fillId="0" borderId="0" xfId="0" applyFont="1" applyAlignment="1">
      <alignment horizontal="center" vertical="center"/>
    </xf>
    <xf numFmtId="0" fontId="83" fillId="0" borderId="10" xfId="0" applyFont="1" applyBorder="1" applyAlignment="1">
      <alignment vertical="center"/>
    </xf>
    <xf numFmtId="3" fontId="85" fillId="0" borderId="10" xfId="0" applyNumberFormat="1" applyFont="1" applyBorder="1" applyAlignment="1">
      <alignment horizontal="right" vertical="center"/>
    </xf>
    <xf numFmtId="3" fontId="81" fillId="0" borderId="10" xfId="0" applyNumberFormat="1" applyFont="1" applyBorder="1" applyAlignment="1">
      <alignment vertical="center"/>
    </xf>
    <xf numFmtId="0" fontId="79" fillId="0" borderId="0" xfId="0" applyFont="1" applyAlignment="1">
      <alignment horizontal="right" vertical="center"/>
    </xf>
    <xf numFmtId="0" fontId="79" fillId="0" borderId="0" xfId="0" applyFont="1" applyAlignment="1">
      <alignment vertical="center"/>
    </xf>
    <xf numFmtId="0" fontId="79" fillId="19" borderId="10" xfId="0" applyFont="1" applyFill="1" applyBorder="1" applyAlignment="1">
      <alignment horizontal="center" vertical="center"/>
    </xf>
    <xf numFmtId="0" fontId="79" fillId="19" borderId="10" xfId="0" applyFont="1" applyFill="1" applyBorder="1" applyAlignment="1">
      <alignment vertical="center" wrapText="1"/>
    </xf>
    <xf numFmtId="3" fontId="79" fillId="19" borderId="10" xfId="0" applyNumberFormat="1" applyFont="1" applyFill="1" applyBorder="1" applyAlignment="1">
      <alignment horizontal="center" vertical="center"/>
    </xf>
    <xf numFmtId="3" fontId="85" fillId="19" borderId="10" xfId="0" applyNumberFormat="1" applyFont="1" applyFill="1" applyBorder="1" applyAlignment="1">
      <alignment horizontal="right" vertical="center"/>
    </xf>
    <xf numFmtId="3" fontId="81" fillId="19" borderId="10" xfId="0" applyNumberFormat="1" applyFont="1" applyFill="1" applyBorder="1" applyAlignment="1">
      <alignment vertical="center"/>
    </xf>
    <xf numFmtId="0" fontId="79" fillId="19" borderId="0" xfId="0" applyFont="1" applyFill="1" applyAlignment="1">
      <alignment horizontal="right" vertical="center"/>
    </xf>
    <xf numFmtId="0" fontId="79" fillId="19" borderId="0" xfId="0" applyFont="1" applyFill="1" applyAlignment="1">
      <alignment vertical="center"/>
    </xf>
    <xf numFmtId="0" fontId="79" fillId="0" borderId="10" xfId="0" applyFont="1" applyBorder="1" applyAlignment="1">
      <alignment vertical="center" wrapText="1"/>
    </xf>
    <xf numFmtId="3" fontId="81" fillId="0" borderId="10" xfId="0" applyNumberFormat="1" applyFont="1" applyFill="1" applyBorder="1" applyAlignment="1">
      <alignment vertical="center"/>
    </xf>
    <xf numFmtId="0" fontId="25" fillId="19" borderId="10" xfId="0" applyFont="1" applyFill="1" applyBorder="1" applyAlignment="1">
      <alignment vertical="center" wrapText="1"/>
    </xf>
    <xf numFmtId="3" fontId="79" fillId="19" borderId="0" xfId="0" applyNumberFormat="1" applyFont="1" applyFill="1" applyAlignment="1">
      <alignment horizontal="right" vertical="center"/>
    </xf>
    <xf numFmtId="0" fontId="79" fillId="0" borderId="10" xfId="0" applyFont="1" applyFill="1" applyBorder="1" applyAlignment="1">
      <alignment vertical="center" wrapText="1"/>
    </xf>
    <xf numFmtId="3" fontId="79" fillId="0" borderId="10" xfId="0" applyNumberFormat="1" applyFont="1" applyFill="1" applyBorder="1" applyAlignment="1">
      <alignment horizontal="center" vertical="center"/>
    </xf>
    <xf numFmtId="3" fontId="85" fillId="0" borderId="10" xfId="0" applyNumberFormat="1" applyFont="1" applyFill="1" applyBorder="1" applyAlignment="1">
      <alignment horizontal="right" vertical="center"/>
    </xf>
    <xf numFmtId="3" fontId="79" fillId="20" borderId="0" xfId="0" applyNumberFormat="1" applyFont="1" applyFill="1" applyAlignment="1">
      <alignment horizontal="right" vertical="center"/>
    </xf>
    <xf numFmtId="0" fontId="79" fillId="20" borderId="0" xfId="0" applyFont="1" applyFill="1" applyAlignment="1">
      <alignment horizontal="right" vertical="center"/>
    </xf>
    <xf numFmtId="0" fontId="79" fillId="20" borderId="0" xfId="0" applyFont="1" applyFill="1" applyAlignment="1">
      <alignment vertical="center"/>
    </xf>
    <xf numFmtId="0" fontId="79" fillId="18" borderId="10" xfId="0" applyFont="1" applyFill="1" applyBorder="1" applyAlignment="1">
      <alignment horizontal="center" vertical="center"/>
    </xf>
    <xf numFmtId="0" fontId="37" fillId="18" borderId="10" xfId="0" applyFont="1" applyFill="1" applyBorder="1" applyAlignment="1">
      <alignment vertical="center"/>
    </xf>
    <xf numFmtId="3" fontId="37" fillId="18" borderId="10" xfId="0" applyNumberFormat="1" applyFont="1" applyFill="1" applyBorder="1" applyAlignment="1">
      <alignment horizontal="center" vertical="center"/>
    </xf>
    <xf numFmtId="3" fontId="37" fillId="18" borderId="10" xfId="0" applyNumberFormat="1" applyFont="1" applyFill="1" applyBorder="1" applyAlignment="1">
      <alignment horizontal="right" vertical="center"/>
    </xf>
    <xf numFmtId="3" fontId="81" fillId="18" borderId="10" xfId="0" applyNumberFormat="1" applyFont="1" applyFill="1" applyBorder="1" applyAlignment="1">
      <alignment vertical="center"/>
    </xf>
    <xf numFmtId="0" fontId="29" fillId="18" borderId="0" xfId="0" applyFont="1" applyFill="1" applyAlignment="1">
      <alignment horizontal="right" vertical="center"/>
    </xf>
    <xf numFmtId="0" fontId="30" fillId="18" borderId="0" xfId="0" applyFont="1" applyFill="1" applyAlignment="1">
      <alignment vertical="center"/>
    </xf>
    <xf numFmtId="0" fontId="86" fillId="0" borderId="0" xfId="0" applyFont="1" applyAlignment="1">
      <alignment vertical="center"/>
    </xf>
    <xf numFmtId="0" fontId="86" fillId="0" borderId="0" xfId="0" applyFont="1" applyAlignment="1">
      <alignment horizontal="right" vertical="center"/>
    </xf>
    <xf numFmtId="0" fontId="88" fillId="0" borderId="0" xfId="0" applyFont="1" applyAlignment="1">
      <alignment vertical="center"/>
    </xf>
    <xf numFmtId="0" fontId="89" fillId="0" borderId="0" xfId="0" applyFont="1" applyAlignment="1">
      <alignment vertical="center"/>
    </xf>
    <xf numFmtId="3" fontId="89" fillId="0" borderId="0" xfId="0" applyNumberFormat="1" applyFont="1" applyAlignment="1">
      <alignment vertical="center"/>
    </xf>
    <xf numFmtId="3" fontId="89" fillId="0" borderId="0" xfId="0" applyNumberFormat="1" applyFont="1" applyAlignment="1">
      <alignment horizontal="right" vertical="center"/>
    </xf>
    <xf numFmtId="3" fontId="86" fillId="0" borderId="0" xfId="0" applyNumberFormat="1" applyFont="1" applyAlignment="1">
      <alignment horizontal="right" vertical="center"/>
    </xf>
    <xf numFmtId="0" fontId="90" fillId="0" borderId="0" xfId="0" applyFont="1" applyAlignment="1">
      <alignment horizontal="right" vertical="center"/>
    </xf>
    <xf numFmtId="3" fontId="86" fillId="0" borderId="0" xfId="0" applyNumberFormat="1" applyFont="1" applyBorder="1" applyAlignment="1">
      <alignment horizontal="right" vertical="center"/>
    </xf>
    <xf numFmtId="0" fontId="88" fillId="0" borderId="0" xfId="0" applyFont="1" applyAlignment="1">
      <alignment horizontal="right" vertical="center"/>
    </xf>
    <xf numFmtId="3" fontId="34" fillId="0" borderId="0" xfId="0" applyNumberFormat="1" applyFont="1" applyAlignment="1">
      <alignment vertical="center"/>
    </xf>
    <xf numFmtId="3" fontId="34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0" fillId="0" borderId="0" xfId="0" applyNumberFormat="1" applyAlignment="1"/>
    <xf numFmtId="3" fontId="26" fillId="0" borderId="0" xfId="0" applyNumberFormat="1" applyFont="1" applyAlignment="1"/>
    <xf numFmtId="3" fontId="0" fillId="0" borderId="0" xfId="0" applyNumberFormat="1" applyAlignment="1">
      <alignment horizontal="center"/>
    </xf>
    <xf numFmtId="3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10" xfId="0" applyFont="1" applyBorder="1" applyAlignment="1">
      <alignment vertical="center" shrinkToFit="1"/>
    </xf>
    <xf numFmtId="4" fontId="29" fillId="0" borderId="10" xfId="0" applyNumberFormat="1" applyFont="1" applyBorder="1" applyAlignment="1">
      <alignment vertical="center"/>
    </xf>
    <xf numFmtId="3" fontId="29" fillId="0" borderId="10" xfId="0" applyNumberFormat="1" applyFont="1" applyBorder="1" applyAlignment="1">
      <alignment vertical="center"/>
    </xf>
    <xf numFmtId="3" fontId="91" fillId="0" borderId="10" xfId="0" applyNumberFormat="1" applyFont="1" applyBorder="1" applyAlignment="1">
      <alignment vertical="center"/>
    </xf>
    <xf numFmtId="3" fontId="92" fillId="0" borderId="10" xfId="0" applyNumberFormat="1" applyFont="1" applyBorder="1" applyAlignment="1">
      <alignment vertical="center"/>
    </xf>
    <xf numFmtId="3" fontId="29" fillId="0" borderId="0" xfId="0" applyNumberFormat="1" applyFont="1" applyAlignment="1">
      <alignment horizontal="center" vertical="center"/>
    </xf>
    <xf numFmtId="3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10" xfId="0" applyFont="1" applyBorder="1" applyAlignment="1">
      <alignment vertical="center" wrapText="1"/>
    </xf>
    <xf numFmtId="3" fontId="92" fillId="0" borderId="0" xfId="0" applyNumberFormat="1" applyFont="1" applyAlignment="1">
      <alignment vertical="center"/>
    </xf>
    <xf numFmtId="0" fontId="92" fillId="0" borderId="0" xfId="0" applyFont="1" applyAlignment="1">
      <alignment vertical="center"/>
    </xf>
    <xf numFmtId="3" fontId="91" fillId="19" borderId="0" xfId="0" applyNumberFormat="1" applyFont="1" applyFill="1" applyAlignment="1">
      <alignment vertical="center"/>
    </xf>
    <xf numFmtId="0" fontId="91" fillId="19" borderId="0" xfId="0" applyFont="1" applyFill="1" applyAlignment="1">
      <alignment vertical="center"/>
    </xf>
    <xf numFmtId="0" fontId="91" fillId="0" borderId="21" xfId="0" applyFont="1" applyFill="1" applyBorder="1" applyAlignment="1">
      <alignment horizontal="left" vertical="center" wrapText="1"/>
    </xf>
    <xf numFmtId="0" fontId="91" fillId="0" borderId="25" xfId="0" applyFont="1" applyFill="1" applyBorder="1" applyAlignment="1">
      <alignment horizontal="left" vertical="center"/>
    </xf>
    <xf numFmtId="3" fontId="91" fillId="0" borderId="25" xfId="0" applyNumberFormat="1" applyFont="1" applyFill="1" applyBorder="1" applyAlignment="1">
      <alignment vertical="center"/>
    </xf>
    <xf numFmtId="3" fontId="91" fillId="0" borderId="20" xfId="0" applyNumberFormat="1" applyFont="1" applyFill="1" applyBorder="1" applyAlignment="1">
      <alignment vertical="center"/>
    </xf>
    <xf numFmtId="3" fontId="91" fillId="0" borderId="0" xfId="0" applyNumberFormat="1" applyFont="1" applyFill="1" applyAlignment="1">
      <alignment vertical="center"/>
    </xf>
    <xf numFmtId="0" fontId="91" fillId="0" borderId="0" xfId="0" applyFont="1" applyFill="1" applyAlignment="1">
      <alignment vertical="center"/>
    </xf>
    <xf numFmtId="0" fontId="91" fillId="0" borderId="10" xfId="0" applyFont="1" applyFill="1" applyBorder="1" applyAlignment="1">
      <alignment vertical="center" wrapText="1"/>
    </xf>
    <xf numFmtId="3" fontId="91" fillId="0" borderId="10" xfId="0" applyNumberFormat="1" applyFont="1" applyFill="1" applyBorder="1" applyAlignment="1">
      <alignment vertical="center"/>
    </xf>
    <xf numFmtId="3" fontId="27" fillId="19" borderId="0" xfId="0" applyNumberFormat="1" applyFont="1" applyFill="1" applyAlignment="1">
      <alignment vertical="center"/>
    </xf>
    <xf numFmtId="0" fontId="27" fillId="19" borderId="0" xfId="0" applyFont="1" applyFill="1" applyAlignment="1">
      <alignment vertical="center"/>
    </xf>
    <xf numFmtId="0" fontId="29" fillId="0" borderId="0" xfId="0" applyFont="1" applyAlignment="1">
      <alignment wrapText="1"/>
    </xf>
    <xf numFmtId="3" fontId="29" fillId="0" borderId="0" xfId="0" applyNumberFormat="1" applyFont="1" applyAlignment="1"/>
    <xf numFmtId="3" fontId="91" fillId="0" borderId="0" xfId="0" applyNumberFormat="1" applyFont="1" applyAlignment="1"/>
    <xf numFmtId="3" fontId="29" fillId="0" borderId="0" xfId="0" applyNumberFormat="1" applyFont="1" applyAlignment="1">
      <alignment horizontal="center"/>
    </xf>
    <xf numFmtId="0" fontId="29" fillId="0" borderId="0" xfId="0" applyFont="1"/>
    <xf numFmtId="0" fontId="93" fillId="0" borderId="0" xfId="0" applyFont="1" applyAlignment="1">
      <alignment vertical="center"/>
    </xf>
    <xf numFmtId="0" fontId="93" fillId="0" borderId="0" xfId="0" applyFont="1"/>
    <xf numFmtId="0" fontId="0" fillId="0" borderId="0" xfId="0" applyAlignment="1">
      <alignment horizontal="center" wrapText="1"/>
    </xf>
    <xf numFmtId="0" fontId="94" fillId="0" borderId="27" xfId="0" applyFont="1" applyFill="1" applyBorder="1" applyAlignment="1">
      <alignment vertical="center" wrapText="1"/>
    </xf>
    <xf numFmtId="0" fontId="94" fillId="0" borderId="0" xfId="0" applyFont="1" applyFill="1" applyBorder="1" applyAlignment="1">
      <alignment vertical="center" wrapText="1"/>
    </xf>
    <xf numFmtId="0" fontId="0" fillId="21" borderId="0" xfId="0" applyFill="1"/>
    <xf numFmtId="0" fontId="0" fillId="21" borderId="0" xfId="0" applyFill="1" applyAlignment="1">
      <alignment horizontal="center"/>
    </xf>
    <xf numFmtId="0" fontId="9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3" fontId="0" fillId="0" borderId="10" xfId="0" applyNumberFormat="1" applyBorder="1" applyAlignment="1">
      <alignment vertical="center"/>
    </xf>
    <xf numFmtId="3" fontId="1" fillId="0" borderId="10" xfId="0" applyNumberFormat="1" applyFont="1" applyBorder="1" applyAlignment="1">
      <alignment vertical="center"/>
    </xf>
    <xf numFmtId="3" fontId="95" fillId="0" borderId="10" xfId="0" applyNumberFormat="1" applyFont="1" applyBorder="1" applyAlignment="1">
      <alignment vertical="center" wrapText="1"/>
    </xf>
    <xf numFmtId="3" fontId="0" fillId="0" borderId="10" xfId="0" applyNumberFormat="1" applyBorder="1" applyAlignment="1">
      <alignment vertical="center" wrapText="1"/>
    </xf>
    <xf numFmtId="3" fontId="1" fillId="0" borderId="10" xfId="0" applyNumberFormat="1" applyFon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22" fillId="0" borderId="10" xfId="0" applyFont="1" applyBorder="1" applyAlignment="1">
      <alignment vertical="center"/>
    </xf>
    <xf numFmtId="3" fontId="22" fillId="0" borderId="10" xfId="0" applyNumberFormat="1" applyFont="1" applyBorder="1" applyAlignment="1">
      <alignment vertical="center"/>
    </xf>
    <xf numFmtId="3" fontId="95" fillId="0" borderId="10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3" fontId="1" fillId="0" borderId="0" xfId="0" applyNumberFormat="1" applyFont="1"/>
    <xf numFmtId="0" fontId="1" fillId="0" borderId="0" xfId="0" applyFont="1"/>
    <xf numFmtId="3" fontId="96" fillId="0" borderId="0" xfId="41" applyNumberFormat="1" applyFont="1" applyAlignment="1">
      <alignment shrinkToFit="1"/>
    </xf>
    <xf numFmtId="3" fontId="96" fillId="0" borderId="0" xfId="41" applyNumberFormat="1" applyFont="1"/>
    <xf numFmtId="167" fontId="97" fillId="23" borderId="0" xfId="41" applyNumberFormat="1" applyFont="1" applyFill="1"/>
    <xf numFmtId="3" fontId="97" fillId="0" borderId="0" xfId="41" applyNumberFormat="1" applyFont="1"/>
    <xf numFmtId="0" fontId="98" fillId="0" borderId="0" xfId="41" applyFont="1" applyFill="1"/>
    <xf numFmtId="0" fontId="99" fillId="0" borderId="0" xfId="41" applyFont="1" applyFill="1"/>
    <xf numFmtId="0" fontId="98" fillId="0" borderId="0" xfId="41" applyFont="1"/>
    <xf numFmtId="0" fontId="1" fillId="0" borderId="0" xfId="41"/>
    <xf numFmtId="0" fontId="22" fillId="0" borderId="0" xfId="41" applyFont="1" applyAlignment="1"/>
    <xf numFmtId="0" fontId="22" fillId="0" borderId="0" xfId="41" applyFont="1" applyAlignment="1">
      <alignment horizontal="left"/>
    </xf>
    <xf numFmtId="0" fontId="100" fillId="19" borderId="10" xfId="41" applyFont="1" applyFill="1" applyBorder="1"/>
    <xf numFmtId="0" fontId="101" fillId="19" borderId="10" xfId="41" applyFont="1" applyFill="1" applyBorder="1"/>
    <xf numFmtId="0" fontId="101" fillId="19" borderId="0" xfId="41" applyFont="1" applyFill="1"/>
    <xf numFmtId="0" fontId="101" fillId="19" borderId="0" xfId="41" applyFont="1" applyFill="1" applyAlignment="1">
      <alignment vertical="center"/>
    </xf>
    <xf numFmtId="3" fontId="96" fillId="19" borderId="10" xfId="41" applyNumberFormat="1" applyFont="1" applyFill="1" applyBorder="1" applyAlignment="1">
      <alignment horizontal="right" shrinkToFit="1"/>
    </xf>
    <xf numFmtId="3" fontId="31" fillId="19" borderId="10" xfId="41" applyNumberFormat="1" applyFont="1" applyFill="1" applyBorder="1" applyAlignment="1">
      <alignment horizontal="center" vertical="center"/>
    </xf>
    <xf numFmtId="3" fontId="97" fillId="19" borderId="10" xfId="41" applyNumberFormat="1" applyFont="1" applyFill="1" applyBorder="1" applyAlignment="1">
      <alignment horizontal="center" vertical="center" wrapText="1"/>
    </xf>
    <xf numFmtId="3" fontId="96" fillId="19" borderId="10" xfId="41" applyNumberFormat="1" applyFont="1" applyFill="1" applyBorder="1" applyAlignment="1">
      <alignment horizontal="center" vertical="center" wrapText="1"/>
    </xf>
    <xf numFmtId="3" fontId="31" fillId="19" borderId="10" xfId="41" applyNumberFormat="1" applyFont="1" applyFill="1" applyBorder="1" applyAlignment="1">
      <alignment horizontal="center" vertical="center" wrapText="1"/>
    </xf>
    <xf numFmtId="0" fontId="97" fillId="19" borderId="10" xfId="41" applyFont="1" applyFill="1" applyBorder="1"/>
    <xf numFmtId="3" fontId="103" fillId="17" borderId="24" xfId="41" applyNumberFormat="1" applyFont="1" applyFill="1" applyBorder="1" applyAlignment="1">
      <alignment horizontal="center" vertical="center" shrinkToFit="1"/>
    </xf>
    <xf numFmtId="3" fontId="104" fillId="17" borderId="24" xfId="41" applyNumberFormat="1" applyFont="1" applyFill="1" applyBorder="1" applyAlignment="1">
      <alignment horizontal="left" vertical="center" wrapText="1"/>
    </xf>
    <xf numFmtId="168" fontId="103" fillId="17" borderId="24" xfId="41" applyNumberFormat="1" applyFont="1" applyFill="1" applyBorder="1" applyAlignment="1">
      <alignment horizontal="center" vertical="center"/>
    </xf>
    <xf numFmtId="3" fontId="103" fillId="17" borderId="24" xfId="41" applyNumberFormat="1" applyFont="1" applyFill="1" applyBorder="1" applyAlignment="1">
      <alignment horizontal="center" vertical="center" wrapText="1"/>
    </xf>
    <xf numFmtId="3" fontId="103" fillId="17" borderId="24" xfId="41" applyNumberFormat="1" applyFont="1" applyFill="1" applyBorder="1" applyAlignment="1">
      <alignment horizontal="right" vertical="center" wrapText="1"/>
    </xf>
    <xf numFmtId="3" fontId="103" fillId="24" borderId="24" xfId="41" applyNumberFormat="1" applyFont="1" applyFill="1" applyBorder="1" applyAlignment="1">
      <alignment horizontal="right" vertical="center" shrinkToFit="1"/>
    </xf>
    <xf numFmtId="3" fontId="103" fillId="18" borderId="24" xfId="41" applyNumberFormat="1" applyFont="1" applyFill="1" applyBorder="1" applyAlignment="1">
      <alignment horizontal="right" vertical="center" shrinkToFit="1"/>
    </xf>
    <xf numFmtId="3" fontId="103" fillId="21" borderId="24" xfId="41" applyNumberFormat="1" applyFont="1" applyFill="1" applyBorder="1" applyAlignment="1">
      <alignment horizontal="right" vertical="center" wrapText="1"/>
    </xf>
    <xf numFmtId="3" fontId="103" fillId="18" borderId="24" xfId="41" applyNumberFormat="1" applyFont="1" applyFill="1" applyBorder="1" applyAlignment="1">
      <alignment horizontal="right" vertical="center" wrapText="1"/>
    </xf>
    <xf numFmtId="3" fontId="103" fillId="19" borderId="24" xfId="41" applyNumberFormat="1" applyFont="1" applyFill="1" applyBorder="1" applyAlignment="1">
      <alignment horizontal="right" vertical="center" wrapText="1"/>
    </xf>
    <xf numFmtId="0" fontId="105" fillId="0" borderId="0" xfId="41" applyFont="1"/>
    <xf numFmtId="3" fontId="106" fillId="17" borderId="10" xfId="41" applyNumberFormat="1" applyFont="1" applyFill="1" applyBorder="1" applyAlignment="1">
      <alignment horizontal="center" vertical="center" shrinkToFit="1"/>
    </xf>
    <xf numFmtId="3" fontId="91" fillId="17" borderId="10" xfId="41" applyNumberFormat="1" applyFont="1" applyFill="1" applyBorder="1" applyAlignment="1">
      <alignment horizontal="left" vertical="center" wrapText="1"/>
    </xf>
    <xf numFmtId="167" fontId="106" fillId="17" borderId="10" xfId="41" applyNumberFormat="1" applyFont="1" applyFill="1" applyBorder="1" applyAlignment="1">
      <alignment horizontal="center" vertical="center"/>
    </xf>
    <xf numFmtId="3" fontId="100" fillId="17" borderId="24" xfId="41" applyNumberFormat="1" applyFont="1" applyFill="1" applyBorder="1" applyAlignment="1">
      <alignment horizontal="center" vertical="center" wrapText="1"/>
    </xf>
    <xf numFmtId="3" fontId="106" fillId="17" borderId="24" xfId="41" applyNumberFormat="1" applyFont="1" applyFill="1" applyBorder="1" applyAlignment="1">
      <alignment horizontal="right" vertical="center" wrapText="1"/>
    </xf>
    <xf numFmtId="3" fontId="106" fillId="24" borderId="24" xfId="41" applyNumberFormat="1" applyFont="1" applyFill="1" applyBorder="1" applyAlignment="1">
      <alignment horizontal="right" vertical="center" shrinkToFit="1"/>
    </xf>
    <xf numFmtId="4" fontId="106" fillId="18" borderId="24" xfId="41" applyNumberFormat="1" applyFont="1" applyFill="1" applyBorder="1" applyAlignment="1">
      <alignment horizontal="right" vertical="center" shrinkToFit="1"/>
    </xf>
    <xf numFmtId="3" fontId="106" fillId="21" borderId="24" xfId="41" applyNumberFormat="1" applyFont="1" applyFill="1" applyBorder="1" applyAlignment="1">
      <alignment horizontal="right" vertical="center" wrapText="1"/>
    </xf>
    <xf numFmtId="3" fontId="106" fillId="18" borderId="10" xfId="41" applyNumberFormat="1" applyFont="1" applyFill="1" applyBorder="1" applyAlignment="1">
      <alignment horizontal="right" vertical="center" wrapText="1"/>
    </xf>
    <xf numFmtId="3" fontId="106" fillId="19" borderId="10" xfId="41" applyNumberFormat="1" applyFont="1" applyFill="1" applyBorder="1" applyAlignment="1">
      <alignment horizontal="right" vertical="center" wrapText="1"/>
    </xf>
    <xf numFmtId="3" fontId="106" fillId="24" borderId="10" xfId="41" applyNumberFormat="1" applyFont="1" applyFill="1" applyBorder="1" applyAlignment="1">
      <alignment horizontal="right" vertical="center" shrinkToFit="1"/>
    </xf>
    <xf numFmtId="3" fontId="106" fillId="18" borderId="10" xfId="41" applyNumberFormat="1" applyFont="1" applyFill="1" applyBorder="1" applyAlignment="1">
      <alignment horizontal="right" vertical="center" shrinkToFit="1"/>
    </xf>
    <xf numFmtId="3" fontId="106" fillId="18" borderId="24" xfId="41" applyNumberFormat="1" applyFont="1" applyFill="1" applyBorder="1" applyAlignment="1">
      <alignment horizontal="right" vertical="center" shrinkToFit="1"/>
    </xf>
    <xf numFmtId="0" fontId="107" fillId="0" borderId="0" xfId="41" applyFont="1"/>
    <xf numFmtId="3" fontId="100" fillId="17" borderId="10" xfId="41" applyNumberFormat="1" applyFont="1" applyFill="1" applyBorder="1" applyAlignment="1">
      <alignment horizontal="center" vertical="center" shrinkToFit="1"/>
    </xf>
    <xf numFmtId="3" fontId="106" fillId="17" borderId="10" xfId="41" applyNumberFormat="1" applyFont="1" applyFill="1" applyBorder="1" applyAlignment="1">
      <alignment horizontal="left" vertical="center" wrapText="1"/>
    </xf>
    <xf numFmtId="167" fontId="100" fillId="17" borderId="10" xfId="41" applyNumberFormat="1" applyFont="1" applyFill="1" applyBorder="1" applyAlignment="1">
      <alignment horizontal="center" vertical="center"/>
    </xf>
    <xf numFmtId="0" fontId="108" fillId="0" borderId="0" xfId="41" applyFont="1"/>
    <xf numFmtId="3" fontId="100" fillId="17" borderId="10" xfId="41" applyNumberFormat="1" applyFont="1" applyFill="1" applyBorder="1" applyAlignment="1">
      <alignment horizontal="center" vertical="center" wrapText="1"/>
    </xf>
    <xf numFmtId="3" fontId="106" fillId="17" borderId="10" xfId="41" applyNumberFormat="1" applyFont="1" applyFill="1" applyBorder="1" applyAlignment="1">
      <alignment horizontal="right" vertical="center" shrinkToFit="1"/>
    </xf>
    <xf numFmtId="3" fontId="106" fillId="21" borderId="10" xfId="41" applyNumberFormat="1" applyFont="1" applyFill="1" applyBorder="1" applyAlignment="1">
      <alignment horizontal="right" vertical="center" wrapText="1"/>
    </xf>
    <xf numFmtId="3" fontId="106" fillId="17" borderId="10" xfId="41" applyNumberFormat="1" applyFont="1" applyFill="1" applyBorder="1" applyAlignment="1">
      <alignment horizontal="right" vertical="center" wrapText="1"/>
    </xf>
    <xf numFmtId="3" fontId="106" fillId="19" borderId="10" xfId="41" applyNumberFormat="1" applyFont="1" applyFill="1" applyBorder="1" applyAlignment="1">
      <alignment horizontal="right" vertical="center" shrinkToFit="1"/>
    </xf>
    <xf numFmtId="164" fontId="106" fillId="17" borderId="10" xfId="41" applyNumberFormat="1" applyFont="1" applyFill="1" applyBorder="1" applyAlignment="1">
      <alignment horizontal="right" vertical="center" wrapText="1"/>
    </xf>
    <xf numFmtId="164" fontId="106" fillId="18" borderId="10" xfId="41" applyNumberFormat="1" applyFont="1" applyFill="1" applyBorder="1" applyAlignment="1">
      <alignment horizontal="right" vertical="center" shrinkToFit="1"/>
    </xf>
    <xf numFmtId="3" fontId="109" fillId="18" borderId="10" xfId="41" applyNumberFormat="1" applyFont="1" applyFill="1" applyBorder="1" applyAlignment="1">
      <alignment horizontal="right" vertical="center" wrapText="1"/>
    </xf>
    <xf numFmtId="3" fontId="109" fillId="19" borderId="10" xfId="41" applyNumberFormat="1" applyFont="1" applyFill="1" applyBorder="1" applyAlignment="1">
      <alignment horizontal="right" vertical="center" wrapText="1"/>
    </xf>
    <xf numFmtId="3" fontId="109" fillId="24" borderId="10" xfId="41" applyNumberFormat="1" applyFont="1" applyFill="1" applyBorder="1" applyAlignment="1">
      <alignment horizontal="right" vertical="center" shrinkToFit="1"/>
    </xf>
    <xf numFmtId="3" fontId="109" fillId="18" borderId="10" xfId="41" applyNumberFormat="1" applyFont="1" applyFill="1" applyBorder="1" applyAlignment="1">
      <alignment horizontal="right" vertical="center" shrinkToFit="1"/>
    </xf>
    <xf numFmtId="3" fontId="109" fillId="21" borderId="24" xfId="41" applyNumberFormat="1" applyFont="1" applyFill="1" applyBorder="1" applyAlignment="1">
      <alignment horizontal="right" vertical="center" wrapText="1"/>
    </xf>
    <xf numFmtId="3" fontId="109" fillId="18" borderId="24" xfId="41" applyNumberFormat="1" applyFont="1" applyFill="1" applyBorder="1" applyAlignment="1">
      <alignment horizontal="right" vertical="center" shrinkToFit="1"/>
    </xf>
    <xf numFmtId="0" fontId="110" fillId="0" borderId="0" xfId="41" applyFont="1"/>
    <xf numFmtId="164" fontId="106" fillId="18" borderId="24" xfId="41" applyNumberFormat="1" applyFont="1" applyFill="1" applyBorder="1" applyAlignment="1">
      <alignment horizontal="right" vertical="center" shrinkToFit="1"/>
    </xf>
    <xf numFmtId="169" fontId="106" fillId="18" borderId="10" xfId="41" applyNumberFormat="1" applyFont="1" applyFill="1" applyBorder="1" applyAlignment="1">
      <alignment horizontal="right" vertical="center" shrinkToFit="1"/>
    </xf>
    <xf numFmtId="3" fontId="100" fillId="17" borderId="24" xfId="41" applyNumberFormat="1" applyFont="1" applyFill="1" applyBorder="1" applyAlignment="1">
      <alignment horizontal="center" vertical="center" shrinkToFit="1"/>
    </xf>
    <xf numFmtId="3" fontId="106" fillId="17" borderId="24" xfId="41" applyNumberFormat="1" applyFont="1" applyFill="1" applyBorder="1" applyAlignment="1">
      <alignment horizontal="left" vertical="center" wrapText="1"/>
    </xf>
    <xf numFmtId="167" fontId="100" fillId="17" borderId="24" xfId="41" applyNumberFormat="1" applyFont="1" applyFill="1" applyBorder="1" applyAlignment="1">
      <alignment horizontal="center" vertical="center"/>
    </xf>
    <xf numFmtId="3" fontId="106" fillId="18" borderId="24" xfId="41" applyNumberFormat="1" applyFont="1" applyFill="1" applyBorder="1" applyAlignment="1">
      <alignment horizontal="right" vertical="center" wrapText="1"/>
    </xf>
    <xf numFmtId="3" fontId="106" fillId="19" borderId="24" xfId="41" applyNumberFormat="1" applyFont="1" applyFill="1" applyBorder="1" applyAlignment="1">
      <alignment horizontal="right" vertical="center" wrapText="1"/>
    </xf>
    <xf numFmtId="3" fontId="103" fillId="17" borderId="10" xfId="41" applyNumberFormat="1" applyFont="1" applyFill="1" applyBorder="1" applyAlignment="1">
      <alignment horizontal="center" vertical="center" shrinkToFit="1"/>
    </xf>
    <xf numFmtId="3" fontId="103" fillId="17" borderId="10" xfId="41" applyNumberFormat="1" applyFont="1" applyFill="1" applyBorder="1" applyAlignment="1">
      <alignment horizontal="left" vertical="center" wrapText="1"/>
    </xf>
    <xf numFmtId="167" fontId="103" fillId="17" borderId="10" xfId="41" applyNumberFormat="1" applyFont="1" applyFill="1" applyBorder="1" applyAlignment="1">
      <alignment horizontal="center" vertical="center"/>
    </xf>
    <xf numFmtId="3" fontId="103" fillId="17" borderId="10" xfId="41" applyNumberFormat="1" applyFont="1" applyFill="1" applyBorder="1" applyAlignment="1">
      <alignment horizontal="center" vertical="center" wrapText="1"/>
    </xf>
    <xf numFmtId="3" fontId="103" fillId="17" borderId="10" xfId="41" applyNumberFormat="1" applyFont="1" applyFill="1" applyBorder="1" applyAlignment="1">
      <alignment horizontal="right" vertical="center" wrapText="1"/>
    </xf>
    <xf numFmtId="3" fontId="103" fillId="24" borderId="10" xfId="41" applyNumberFormat="1" applyFont="1" applyFill="1" applyBorder="1" applyAlignment="1">
      <alignment horizontal="right" vertical="center" shrinkToFit="1"/>
    </xf>
    <xf numFmtId="164" fontId="103" fillId="18" borderId="10" xfId="41" applyNumberFormat="1" applyFont="1" applyFill="1" applyBorder="1" applyAlignment="1">
      <alignment horizontal="right" vertical="center" shrinkToFit="1"/>
    </xf>
    <xf numFmtId="3" fontId="103" fillId="21" borderId="10" xfId="41" applyNumberFormat="1" applyFont="1" applyFill="1" applyBorder="1" applyAlignment="1">
      <alignment horizontal="right" vertical="center" wrapText="1"/>
    </xf>
    <xf numFmtId="3" fontId="103" fillId="18" borderId="10" xfId="41" applyNumberFormat="1" applyFont="1" applyFill="1" applyBorder="1" applyAlignment="1">
      <alignment horizontal="right" vertical="center" wrapText="1"/>
    </xf>
    <xf numFmtId="3" fontId="103" fillId="19" borderId="10" xfId="41" applyNumberFormat="1" applyFont="1" applyFill="1" applyBorder="1" applyAlignment="1">
      <alignment horizontal="right" vertical="center" wrapText="1"/>
    </xf>
    <xf numFmtId="3" fontId="103" fillId="18" borderId="10" xfId="41" applyNumberFormat="1" applyFont="1" applyFill="1" applyBorder="1" applyAlignment="1">
      <alignment horizontal="right" vertical="center" shrinkToFit="1"/>
    </xf>
    <xf numFmtId="164" fontId="103" fillId="18" borderId="24" xfId="41" applyNumberFormat="1" applyFont="1" applyFill="1" applyBorder="1" applyAlignment="1">
      <alignment horizontal="right" vertical="center" shrinkToFit="1"/>
    </xf>
    <xf numFmtId="3" fontId="103" fillId="18" borderId="27" xfId="41" applyNumberFormat="1" applyFont="1" applyFill="1" applyBorder="1" applyAlignment="1">
      <alignment horizontal="right" vertical="center" wrapText="1"/>
    </xf>
    <xf numFmtId="3" fontId="103" fillId="24" borderId="27" xfId="41" applyNumberFormat="1" applyFont="1" applyFill="1" applyBorder="1" applyAlignment="1">
      <alignment horizontal="right" vertical="center" shrinkToFit="1"/>
    </xf>
    <xf numFmtId="3" fontId="103" fillId="18" borderId="27" xfId="41" applyNumberFormat="1" applyFont="1" applyFill="1" applyBorder="1" applyAlignment="1">
      <alignment horizontal="right" vertical="center" shrinkToFit="1"/>
    </xf>
    <xf numFmtId="3" fontId="103" fillId="21" borderId="0" xfId="41" applyNumberFormat="1" applyFont="1" applyFill="1" applyBorder="1" applyAlignment="1">
      <alignment horizontal="right" vertical="center" wrapText="1"/>
    </xf>
    <xf numFmtId="164" fontId="103" fillId="18" borderId="27" xfId="41" applyNumberFormat="1" applyFont="1" applyFill="1" applyBorder="1" applyAlignment="1">
      <alignment horizontal="right" vertical="center" shrinkToFit="1"/>
    </xf>
    <xf numFmtId="164" fontId="103" fillId="18" borderId="0" xfId="41" applyNumberFormat="1" applyFont="1" applyFill="1" applyBorder="1" applyAlignment="1">
      <alignment horizontal="right" vertical="center" shrinkToFit="1"/>
    </xf>
    <xf numFmtId="167" fontId="97" fillId="19" borderId="17" xfId="41" applyNumberFormat="1" applyFont="1" applyFill="1" applyBorder="1" applyAlignment="1">
      <alignment horizontal="center" textRotation="90"/>
    </xf>
    <xf numFmtId="3" fontId="104" fillId="17" borderId="24" xfId="41" applyNumberFormat="1" applyFont="1" applyFill="1" applyBorder="1" applyAlignment="1">
      <alignment horizontal="center" vertical="center" shrinkToFit="1"/>
    </xf>
    <xf numFmtId="168" fontId="104" fillId="17" borderId="24" xfId="41" applyNumberFormat="1" applyFont="1" applyFill="1" applyBorder="1" applyAlignment="1">
      <alignment horizontal="center" vertical="center"/>
    </xf>
    <xf numFmtId="3" fontId="111" fillId="17" borderId="24" xfId="41" applyNumberFormat="1" applyFont="1" applyFill="1" applyBorder="1" applyAlignment="1">
      <alignment horizontal="center" vertical="center" wrapText="1"/>
    </xf>
    <xf numFmtId="3" fontId="104" fillId="17" borderId="24" xfId="41" applyNumberFormat="1" applyFont="1" applyFill="1" applyBorder="1" applyAlignment="1">
      <alignment horizontal="right" vertical="center" wrapText="1"/>
    </xf>
    <xf numFmtId="3" fontId="104" fillId="24" borderId="24" xfId="41" applyNumberFormat="1" applyFont="1" applyFill="1" applyBorder="1" applyAlignment="1">
      <alignment horizontal="right" vertical="center" shrinkToFit="1"/>
    </xf>
    <xf numFmtId="3" fontId="104" fillId="18" borderId="24" xfId="41" applyNumberFormat="1" applyFont="1" applyFill="1" applyBorder="1" applyAlignment="1">
      <alignment horizontal="right" vertical="center" shrinkToFit="1"/>
    </xf>
    <xf numFmtId="3" fontId="104" fillId="21" borderId="24" xfId="41" applyNumberFormat="1" applyFont="1" applyFill="1" applyBorder="1" applyAlignment="1">
      <alignment horizontal="right" vertical="center" wrapText="1"/>
    </xf>
    <xf numFmtId="0" fontId="108" fillId="18" borderId="27" xfId="41" applyFont="1" applyFill="1" applyBorder="1"/>
    <xf numFmtId="3" fontId="100" fillId="18" borderId="10" xfId="41" applyNumberFormat="1" applyFont="1" applyFill="1" applyBorder="1" applyAlignment="1">
      <alignment horizontal="right" vertical="center" shrinkToFit="1"/>
    </xf>
    <xf numFmtId="3" fontId="108" fillId="18" borderId="27" xfId="41" applyNumberFormat="1" applyFont="1" applyFill="1" applyBorder="1"/>
    <xf numFmtId="3" fontId="100" fillId="17" borderId="10" xfId="41" applyNumberFormat="1" applyFont="1" applyFill="1" applyBorder="1" applyAlignment="1">
      <alignment horizontal="left" vertical="center" wrapText="1"/>
    </xf>
    <xf numFmtId="0" fontId="108" fillId="0" borderId="0" xfId="41" applyFont="1" applyFill="1"/>
    <xf numFmtId="0" fontId="108" fillId="18" borderId="0" xfId="41" applyFont="1" applyFill="1"/>
    <xf numFmtId="0" fontId="108" fillId="21" borderId="0" xfId="41" applyFont="1" applyFill="1"/>
    <xf numFmtId="3" fontId="100" fillId="17" borderId="24" xfId="41" applyNumberFormat="1" applyFont="1" applyFill="1" applyBorder="1" applyAlignment="1">
      <alignment horizontal="left" vertical="center" wrapText="1"/>
    </xf>
    <xf numFmtId="3" fontId="100" fillId="0" borderId="0" xfId="41" applyNumberFormat="1" applyFont="1"/>
    <xf numFmtId="3" fontId="101" fillId="0" borderId="0" xfId="41" applyNumberFormat="1" applyFont="1"/>
    <xf numFmtId="167" fontId="100" fillId="0" borderId="0" xfId="41" applyNumberFormat="1" applyFont="1" applyFill="1"/>
    <xf numFmtId="3" fontId="100" fillId="0" borderId="0" xfId="41" applyNumberFormat="1" applyFont="1" applyFill="1"/>
    <xf numFmtId="3" fontId="111" fillId="17" borderId="10" xfId="41" applyNumberFormat="1" applyFont="1" applyFill="1" applyBorder="1" applyAlignment="1">
      <alignment horizontal="center" vertical="center" wrapText="1"/>
    </xf>
    <xf numFmtId="3" fontId="100" fillId="0" borderId="0" xfId="41" applyNumberFormat="1" applyFont="1" applyAlignment="1">
      <alignment shrinkToFit="1"/>
    </xf>
    <xf numFmtId="0" fontId="93" fillId="0" borderId="0" xfId="41" applyFont="1" applyFill="1"/>
    <xf numFmtId="0" fontId="93" fillId="0" borderId="0" xfId="41" applyFont="1"/>
    <xf numFmtId="0" fontId="93" fillId="18" borderId="0" xfId="41" applyFont="1" applyFill="1"/>
    <xf numFmtId="0" fontId="93" fillId="21" borderId="0" xfId="41" applyFont="1" applyFill="1"/>
    <xf numFmtId="3" fontId="97" fillId="0" borderId="0" xfId="41" applyNumberFormat="1" applyFont="1" applyAlignment="1">
      <alignment shrinkToFit="1"/>
    </xf>
    <xf numFmtId="167" fontId="97" fillId="0" borderId="0" xfId="41" applyNumberFormat="1" applyFont="1" applyFill="1"/>
    <xf numFmtId="3" fontId="97" fillId="0" borderId="0" xfId="41" applyNumberFormat="1" applyFont="1" applyFill="1"/>
    <xf numFmtId="0" fontId="98" fillId="18" borderId="0" xfId="41" applyFont="1" applyFill="1"/>
    <xf numFmtId="0" fontId="98" fillId="21" borderId="0" xfId="41" applyFont="1" applyFill="1"/>
    <xf numFmtId="0" fontId="98" fillId="16" borderId="0" xfId="41" applyFont="1" applyFill="1"/>
    <xf numFmtId="0" fontId="91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shrinkToFit="1"/>
    </xf>
    <xf numFmtId="3" fontId="24" fillId="0" borderId="0" xfId="0" applyNumberFormat="1" applyFont="1" applyAlignment="1">
      <alignment horizontal="center" vertical="center" wrapText="1"/>
    </xf>
    <xf numFmtId="0" fontId="112" fillId="0" borderId="10" xfId="0" applyFont="1" applyBorder="1" applyAlignment="1">
      <alignment horizontal="center" vertical="center" wrapText="1"/>
    </xf>
    <xf numFmtId="0" fontId="112" fillId="0" borderId="10" xfId="0" quotePrefix="1" applyFont="1" applyBorder="1" applyAlignment="1">
      <alignment horizontal="center" vertical="center"/>
    </xf>
    <xf numFmtId="0" fontId="112" fillId="0" borderId="10" xfId="0" applyFont="1" applyBorder="1" applyAlignment="1">
      <alignment horizontal="center" vertical="center"/>
    </xf>
    <xf numFmtId="0" fontId="112" fillId="0" borderId="10" xfId="0" applyFont="1" applyBorder="1" applyAlignment="1">
      <alignment horizontal="left" vertical="center"/>
    </xf>
    <xf numFmtId="3" fontId="112" fillId="0" borderId="10" xfId="0" applyNumberFormat="1" applyFont="1" applyBorder="1" applyAlignment="1">
      <alignment vertical="center"/>
    </xf>
    <xf numFmtId="10" fontId="112" fillId="0" borderId="10" xfId="0" applyNumberFormat="1" applyFont="1" applyBorder="1" applyAlignment="1">
      <alignment vertical="center"/>
    </xf>
    <xf numFmtId="0" fontId="113" fillId="14" borderId="10" xfId="0" applyFont="1" applyFill="1" applyBorder="1" applyAlignment="1">
      <alignment vertical="center"/>
    </xf>
    <xf numFmtId="3" fontId="113" fillId="14" borderId="10" xfId="0" applyNumberFormat="1" applyFont="1" applyFill="1" applyBorder="1" applyAlignment="1">
      <alignment vertical="center"/>
    </xf>
    <xf numFmtId="10" fontId="113" fillId="14" borderId="10" xfId="0" applyNumberFormat="1" applyFont="1" applyFill="1" applyBorder="1" applyAlignment="1">
      <alignment vertical="center"/>
    </xf>
    <xf numFmtId="0" fontId="112" fillId="0" borderId="10" xfId="0" applyFont="1" applyBorder="1" applyAlignment="1">
      <alignment vertical="center"/>
    </xf>
    <xf numFmtId="0" fontId="112" fillId="0" borderId="10" xfId="0" applyFont="1" applyFill="1" applyBorder="1" applyAlignment="1">
      <alignment vertical="center"/>
    </xf>
    <xf numFmtId="10" fontId="112" fillId="0" borderId="10" xfId="0" applyNumberFormat="1" applyFont="1" applyFill="1" applyBorder="1" applyAlignment="1">
      <alignment vertical="center"/>
    </xf>
    <xf numFmtId="0" fontId="113" fillId="0" borderId="0" xfId="0" applyFont="1" applyFill="1" applyBorder="1" applyAlignment="1">
      <alignment vertical="center"/>
    </xf>
    <xf numFmtId="3" fontId="113" fillId="0" borderId="0" xfId="0" applyNumberFormat="1" applyFont="1" applyFill="1" applyBorder="1" applyAlignment="1">
      <alignment vertical="center"/>
    </xf>
    <xf numFmtId="10" fontId="113" fillId="0" borderId="0" xfId="0" applyNumberFormat="1" applyFont="1" applyFill="1" applyBorder="1" applyAlignment="1">
      <alignment vertical="center"/>
    </xf>
    <xf numFmtId="3" fontId="22" fillId="0" borderId="10" xfId="0" applyNumberFormat="1" applyFont="1" applyBorder="1" applyAlignment="1">
      <alignment horizontal="center" vertical="center" wrapText="1"/>
    </xf>
    <xf numFmtId="3" fontId="69" fillId="0" borderId="10" xfId="0" applyNumberFormat="1" applyFont="1" applyBorder="1"/>
    <xf numFmtId="0" fontId="115" fillId="0" borderId="0" xfId="0" applyFont="1" applyBorder="1"/>
    <xf numFmtId="0" fontId="116" fillId="0" borderId="0" xfId="0" applyFont="1" applyBorder="1"/>
    <xf numFmtId="0" fontId="116" fillId="0" borderId="10" xfId="0" applyFont="1" applyBorder="1"/>
    <xf numFmtId="3" fontId="116" fillId="0" borderId="10" xfId="0" applyNumberFormat="1" applyFont="1" applyBorder="1"/>
    <xf numFmtId="3" fontId="116" fillId="16" borderId="10" xfId="0" applyNumberFormat="1" applyFont="1" applyFill="1" applyBorder="1"/>
    <xf numFmtId="3" fontId="116" fillId="17" borderId="10" xfId="0" applyNumberFormat="1" applyFont="1" applyFill="1" applyBorder="1"/>
    <xf numFmtId="3" fontId="117" fillId="0" borderId="10" xfId="0" applyNumberFormat="1" applyFont="1" applyFill="1" applyBorder="1"/>
    <xf numFmtId="3" fontId="116" fillId="0" borderId="0" xfId="0" applyNumberFormat="1" applyFont="1" applyAlignment="1">
      <alignment vertical="center"/>
    </xf>
    <xf numFmtId="2" fontId="118" fillId="0" borderId="10" xfId="0" applyNumberFormat="1" applyFont="1" applyBorder="1" applyAlignment="1"/>
    <xf numFmtId="3" fontId="116" fillId="0" borderId="0" xfId="0" applyNumberFormat="1" applyFont="1"/>
    <xf numFmtId="0" fontId="116" fillId="0" borderId="0" xfId="0" applyFont="1"/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32" fillId="0" borderId="0" xfId="0" applyFont="1" applyFill="1"/>
    <xf numFmtId="170" fontId="22" fillId="16" borderId="10" xfId="0" applyNumberFormat="1" applyFont="1" applyFill="1" applyBorder="1"/>
    <xf numFmtId="170" fontId="22" fillId="17" borderId="10" xfId="0" applyNumberFormat="1" applyFont="1" applyFill="1" applyBorder="1"/>
    <xf numFmtId="170" fontId="22" fillId="0" borderId="10" xfId="0" applyNumberFormat="1" applyFont="1" applyBorder="1"/>
    <xf numFmtId="170" fontId="21" fillId="0" borderId="10" xfId="0" applyNumberFormat="1" applyFont="1" applyFill="1" applyBorder="1"/>
    <xf numFmtId="170" fontId="22" fillId="18" borderId="10" xfId="0" applyNumberFormat="1" applyFont="1" applyFill="1" applyBorder="1" applyAlignment="1">
      <alignment vertical="center"/>
    </xf>
    <xf numFmtId="170" fontId="0" fillId="0" borderId="10" xfId="0" applyNumberFormat="1" applyFont="1" applyBorder="1"/>
    <xf numFmtId="170" fontId="0" fillId="16" borderId="10" xfId="0" applyNumberFormat="1" applyFont="1" applyFill="1" applyBorder="1"/>
    <xf numFmtId="170" fontId="22" fillId="18" borderId="20" xfId="0" applyNumberFormat="1" applyFont="1" applyFill="1" applyBorder="1" applyAlignment="1">
      <alignment vertical="center"/>
    </xf>
    <xf numFmtId="170" fontId="119" fillId="0" borderId="10" xfId="0" applyNumberFormat="1" applyFont="1" applyBorder="1" applyAlignment="1">
      <alignment horizontal="left" vertical="center"/>
    </xf>
    <xf numFmtId="170" fontId="25" fillId="0" borderId="10" xfId="0" applyNumberFormat="1" applyFont="1" applyBorder="1"/>
    <xf numFmtId="3" fontId="0" fillId="0" borderId="0" xfId="0" applyNumberFormat="1" applyFont="1"/>
    <xf numFmtId="0" fontId="0" fillId="0" borderId="0" xfId="0" applyFont="1"/>
    <xf numFmtId="170" fontId="0" fillId="25" borderId="10" xfId="0" applyNumberFormat="1" applyFont="1" applyFill="1" applyBorder="1"/>
    <xf numFmtId="170" fontId="36" fillId="0" borderId="14" xfId="0" applyNumberFormat="1" applyFont="1" applyBorder="1" applyAlignment="1">
      <alignment vertical="center"/>
    </xf>
    <xf numFmtId="9" fontId="37" fillId="14" borderId="16" xfId="42" applyFont="1" applyFill="1" applyBorder="1" applyAlignment="1">
      <alignment vertical="center"/>
    </xf>
    <xf numFmtId="9" fontId="37" fillId="15" borderId="12" xfId="42" applyFont="1" applyFill="1" applyBorder="1" applyAlignment="1">
      <alignment vertical="center"/>
    </xf>
    <xf numFmtId="170" fontId="37" fillId="26" borderId="14" xfId="0" applyNumberFormat="1" applyFont="1" applyFill="1" applyBorder="1" applyAlignment="1">
      <alignment vertical="center"/>
    </xf>
    <xf numFmtId="170" fontId="95" fillId="0" borderId="10" xfId="42" applyNumberFormat="1" applyFont="1" applyBorder="1" applyAlignment="1">
      <alignment vertical="center" wrapText="1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117" fillId="0" borderId="22" xfId="0" applyFont="1" applyBorder="1" applyAlignment="1">
      <alignment horizontal="center" vertical="center" wrapText="1"/>
    </xf>
    <xf numFmtId="0" fontId="117" fillId="0" borderId="24" xfId="0" applyFont="1" applyBorder="1" applyAlignment="1">
      <alignment horizontal="center" vertical="center" wrapText="1"/>
    </xf>
    <xf numFmtId="166" fontId="48" fillId="0" borderId="0" xfId="34" applyNumberFormat="1" applyFont="1" applyFill="1" applyAlignment="1" applyProtection="1">
      <alignment horizontal="right" vertical="center" wrapText="1"/>
    </xf>
    <xf numFmtId="166" fontId="51" fillId="0" borderId="26" xfId="34" applyNumberFormat="1" applyFont="1" applyFill="1" applyBorder="1" applyAlignment="1" applyProtection="1">
      <alignment horizontal="right" vertical="center"/>
    </xf>
    <xf numFmtId="166" fontId="57" fillId="0" borderId="10" xfId="34" applyNumberFormat="1" applyFont="1" applyFill="1" applyBorder="1" applyAlignment="1" applyProtection="1">
      <alignment horizontal="center" vertical="center" textRotation="90" wrapText="1"/>
    </xf>
    <xf numFmtId="166" fontId="57" fillId="0" borderId="10" xfId="34" applyNumberFormat="1" applyFont="1" applyFill="1" applyBorder="1" applyAlignment="1" applyProtection="1">
      <alignment horizontal="center" vertical="center" wrapText="1"/>
    </xf>
    <xf numFmtId="166" fontId="46" fillId="0" borderId="0" xfId="34" applyNumberFormat="1" applyFont="1" applyFill="1" applyAlignment="1" applyProtection="1">
      <alignment horizontal="center" vertical="center" wrapText="1"/>
    </xf>
    <xf numFmtId="166" fontId="50" fillId="0" borderId="21" xfId="34" applyNumberFormat="1" applyFont="1" applyFill="1" applyBorder="1" applyAlignment="1" applyProtection="1">
      <alignment horizontal="center" vertical="center" wrapText="1"/>
    </xf>
    <xf numFmtId="166" fontId="50" fillId="0" borderId="25" xfId="34" applyNumberFormat="1" applyFont="1" applyFill="1" applyBorder="1" applyAlignment="1" applyProtection="1">
      <alignment horizontal="center" vertical="center" wrapText="1"/>
    </xf>
    <xf numFmtId="166" fontId="50" fillId="0" borderId="20" xfId="34" applyNumberFormat="1" applyFont="1" applyFill="1" applyBorder="1" applyAlignment="1" applyProtection="1">
      <alignment horizontal="center" vertical="center" wrapText="1"/>
    </xf>
    <xf numFmtId="166" fontId="48" fillId="0" borderId="27" xfId="34" applyNumberFormat="1" applyFont="1" applyFill="1" applyBorder="1" applyAlignment="1" applyProtection="1">
      <alignment horizontal="right" vertical="center" wrapText="1"/>
    </xf>
    <xf numFmtId="0" fontId="37" fillId="0" borderId="28" xfId="0" applyFont="1" applyFill="1" applyBorder="1" applyAlignment="1">
      <alignment horizontal="center" vertical="center"/>
    </xf>
    <xf numFmtId="0" fontId="37" fillId="0" borderId="33" xfId="0" applyFont="1" applyFill="1" applyBorder="1" applyAlignment="1">
      <alignment horizontal="center" vertical="center"/>
    </xf>
    <xf numFmtId="0" fontId="37" fillId="0" borderId="29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31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9" fillId="0" borderId="32" xfId="0" applyFont="1" applyBorder="1" applyAlignment="1">
      <alignment horizontal="right" vertical="center"/>
    </xf>
    <xf numFmtId="0" fontId="78" fillId="0" borderId="0" xfId="0" applyFont="1" applyFill="1" applyBorder="1" applyAlignment="1">
      <alignment horizontal="center" wrapText="1"/>
    </xf>
    <xf numFmtId="0" fontId="77" fillId="0" borderId="0" xfId="0" applyFont="1" applyFill="1" applyBorder="1" applyAlignment="1">
      <alignment horizontal="justify" wrapText="1"/>
    </xf>
    <xf numFmtId="0" fontId="78" fillId="0" borderId="0" xfId="0" applyFont="1" applyFill="1" applyBorder="1" applyAlignment="1">
      <alignment horizont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77" fillId="0" borderId="0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right" vertical="center"/>
    </xf>
    <xf numFmtId="3" fontId="46" fillId="0" borderId="0" xfId="35" applyNumberFormat="1" applyFont="1" applyBorder="1" applyAlignment="1">
      <alignment horizontal="center" vertical="center" wrapText="1"/>
    </xf>
    <xf numFmtId="0" fontId="87" fillId="0" borderId="27" xfId="0" applyFont="1" applyBorder="1" applyAlignment="1">
      <alignment horizontal="justify" vertical="center"/>
    </xf>
    <xf numFmtId="3" fontId="81" fillId="0" borderId="21" xfId="0" applyNumberFormat="1" applyFont="1" applyBorder="1" applyAlignment="1">
      <alignment horizontal="center" vertical="center"/>
    </xf>
    <xf numFmtId="3" fontId="81" fillId="0" borderId="25" xfId="0" applyNumberFormat="1" applyFont="1" applyBorder="1" applyAlignment="1">
      <alignment horizontal="center" vertical="center"/>
    </xf>
    <xf numFmtId="3" fontId="81" fillId="0" borderId="20" xfId="0" applyNumberFormat="1" applyFont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81" fillId="0" borderId="0" xfId="0" applyFont="1" applyAlignment="1">
      <alignment horizontal="center"/>
    </xf>
    <xf numFmtId="3" fontId="32" fillId="0" borderId="0" xfId="0" applyNumberFormat="1" applyFont="1" applyAlignment="1">
      <alignment horizontal="right"/>
    </xf>
    <xf numFmtId="3" fontId="34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center" wrapText="1"/>
    </xf>
    <xf numFmtId="3" fontId="21" fillId="0" borderId="0" xfId="0" applyNumberFormat="1" applyFont="1" applyAlignment="1">
      <alignment horizontal="right"/>
    </xf>
    <xf numFmtId="3" fontId="0" fillId="0" borderId="26" xfId="0" applyNumberFormat="1" applyBorder="1" applyAlignment="1">
      <alignment horizontal="center"/>
    </xf>
    <xf numFmtId="0" fontId="112" fillId="0" borderId="0" xfId="0" applyFont="1" applyFill="1" applyBorder="1" applyAlignment="1">
      <alignment horizontal="justify" vertical="center" wrapText="1"/>
    </xf>
    <xf numFmtId="0" fontId="114" fillId="0" borderId="0" xfId="0" applyFont="1" applyFill="1" applyAlignment="1">
      <alignment horizontal="center" vertical="center"/>
    </xf>
    <xf numFmtId="0" fontId="112" fillId="0" borderId="10" xfId="0" applyFont="1" applyBorder="1" applyAlignment="1">
      <alignment horizontal="center" vertical="center"/>
    </xf>
    <xf numFmtId="0" fontId="112" fillId="0" borderId="10" xfId="0" applyFont="1" applyBorder="1" applyAlignment="1">
      <alignment horizontal="center" vertical="center" wrapText="1"/>
    </xf>
    <xf numFmtId="0" fontId="112" fillId="0" borderId="27" xfId="0" applyFont="1" applyFill="1" applyBorder="1" applyAlignment="1">
      <alignment horizontal="center" vertical="center" wrapText="1"/>
    </xf>
    <xf numFmtId="0" fontId="112" fillId="0" borderId="27" xfId="0" applyFont="1" applyFill="1" applyBorder="1" applyAlignment="1">
      <alignment horizontal="justify" vertical="center" wrapText="1"/>
    </xf>
    <xf numFmtId="0" fontId="112" fillId="22" borderId="0" xfId="0" applyFont="1" applyFill="1" applyBorder="1" applyAlignment="1">
      <alignment horizontal="left" vertical="center"/>
    </xf>
    <xf numFmtId="0" fontId="112" fillId="0" borderId="0" xfId="0" applyFont="1" applyFill="1" applyBorder="1" applyAlignment="1">
      <alignment horizontal="justify" vertical="center"/>
    </xf>
    <xf numFmtId="0" fontId="113" fillId="0" borderId="0" xfId="0" applyFont="1" applyFill="1" applyBorder="1" applyAlignment="1">
      <alignment horizontal="justify" vertical="center"/>
    </xf>
    <xf numFmtId="0" fontId="93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1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26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0" fontId="93" fillId="0" borderId="0" xfId="41" applyFont="1" applyFill="1" applyAlignment="1">
      <alignment horizontal="right"/>
    </xf>
    <xf numFmtId="0" fontId="100" fillId="19" borderId="10" xfId="41" applyFont="1" applyFill="1" applyBorder="1" applyAlignment="1">
      <alignment horizontal="center"/>
    </xf>
    <xf numFmtId="0" fontId="102" fillId="19" borderId="10" xfId="41" applyFont="1" applyFill="1" applyBorder="1" applyAlignment="1">
      <alignment horizontal="center"/>
    </xf>
    <xf numFmtId="0" fontId="24" fillId="0" borderId="0" xfId="41" applyFont="1" applyAlignment="1">
      <alignment horizontal="left"/>
    </xf>
    <xf numFmtId="3" fontId="108" fillId="18" borderId="27" xfId="41" applyNumberFormat="1" applyFont="1" applyFill="1" applyBorder="1" applyAlignment="1">
      <alignment horizontal="center"/>
    </xf>
    <xf numFmtId="3" fontId="103" fillId="17" borderId="21" xfId="41" applyNumberFormat="1" applyFont="1" applyFill="1" applyBorder="1" applyAlignment="1">
      <alignment horizontal="center" vertical="center" wrapText="1"/>
    </xf>
    <xf numFmtId="3" fontId="103" fillId="17" borderId="20" xfId="41" applyNumberFormat="1" applyFont="1" applyFill="1" applyBorder="1" applyAlignment="1">
      <alignment horizontal="center" vertical="center" wrapText="1"/>
    </xf>
    <xf numFmtId="0" fontId="78" fillId="0" borderId="0" xfId="41" applyFont="1" applyFill="1" applyBorder="1" applyAlignment="1">
      <alignment horizontal="center" vertical="center" wrapText="1"/>
    </xf>
    <xf numFmtId="0" fontId="33" fillId="0" borderId="0" xfId="41" applyFont="1" applyFill="1" applyBorder="1" applyAlignment="1">
      <alignment horizontal="right"/>
    </xf>
    <xf numFmtId="0" fontId="91" fillId="19" borderId="21" xfId="41" applyFont="1" applyFill="1" applyBorder="1" applyAlignment="1">
      <alignment horizontal="center"/>
    </xf>
    <xf numFmtId="0" fontId="91" fillId="19" borderId="25" xfId="41" applyFont="1" applyFill="1" applyBorder="1" applyAlignment="1">
      <alignment horizontal="center"/>
    </xf>
    <xf numFmtId="167" fontId="97" fillId="19" borderId="17" xfId="41" applyNumberFormat="1" applyFont="1" applyFill="1" applyBorder="1" applyAlignment="1">
      <alignment horizontal="center" textRotation="90"/>
    </xf>
    <xf numFmtId="0" fontId="100" fillId="19" borderId="21" xfId="41" applyFont="1" applyFill="1" applyBorder="1" applyAlignment="1">
      <alignment horizontal="center"/>
    </xf>
    <xf numFmtId="0" fontId="100" fillId="19" borderId="25" xfId="41" applyFont="1" applyFill="1" applyBorder="1" applyAlignment="1">
      <alignment horizontal="center"/>
    </xf>
    <xf numFmtId="0" fontId="100" fillId="19" borderId="20" xfId="41" applyFont="1" applyFill="1" applyBorder="1" applyAlignment="1">
      <alignment horizontal="center"/>
    </xf>
    <xf numFmtId="0" fontId="101" fillId="19" borderId="21" xfId="41" applyFont="1" applyFill="1" applyBorder="1" applyAlignment="1">
      <alignment horizontal="center"/>
    </xf>
    <xf numFmtId="0" fontId="101" fillId="19" borderId="25" xfId="41" applyFont="1" applyFill="1" applyBorder="1" applyAlignment="1">
      <alignment horizontal="center"/>
    </xf>
    <xf numFmtId="0" fontId="101" fillId="19" borderId="20" xfId="41" applyFont="1" applyFill="1" applyBorder="1" applyAlignment="1">
      <alignment horizontal="center"/>
    </xf>
    <xf numFmtId="0" fontId="102" fillId="19" borderId="21" xfId="41" applyFont="1" applyFill="1" applyBorder="1" applyAlignment="1">
      <alignment horizontal="center"/>
    </xf>
    <xf numFmtId="0" fontId="102" fillId="19" borderId="25" xfId="41" applyFont="1" applyFill="1" applyBorder="1" applyAlignment="1">
      <alignment horizontal="center"/>
    </xf>
    <xf numFmtId="0" fontId="102" fillId="19" borderId="20" xfId="41" applyFont="1" applyFill="1" applyBorder="1" applyAlignment="1">
      <alignment horizontal="center"/>
    </xf>
    <xf numFmtId="170" fontId="91" fillId="0" borderId="10" xfId="42" applyNumberFormat="1" applyFont="1" applyBorder="1" applyAlignment="1">
      <alignment vertical="center"/>
    </xf>
    <xf numFmtId="170" fontId="91" fillId="27" borderId="10" xfId="42" applyNumberFormat="1" applyFont="1" applyFill="1" applyBorder="1" applyAlignment="1">
      <alignment vertical="center"/>
    </xf>
    <xf numFmtId="0" fontId="91" fillId="0" borderId="10" xfId="0" applyFont="1" applyFill="1" applyBorder="1" applyAlignment="1">
      <alignment vertical="center"/>
    </xf>
    <xf numFmtId="4" fontId="91" fillId="0" borderId="25" xfId="0" applyNumberFormat="1" applyFont="1" applyFill="1" applyBorder="1" applyAlignment="1">
      <alignment vertical="center"/>
    </xf>
    <xf numFmtId="3" fontId="29" fillId="0" borderId="0" xfId="0" applyNumberFormat="1" applyFont="1" applyFill="1" applyAlignment="1">
      <alignment horizontal="center" vertical="center"/>
    </xf>
    <xf numFmtId="170" fontId="91" fillId="0" borderId="10" xfId="42" applyNumberFormat="1" applyFont="1" applyFill="1" applyBorder="1" applyAlignment="1">
      <alignment vertical="center"/>
    </xf>
    <xf numFmtId="4" fontId="91" fillId="0" borderId="10" xfId="0" applyNumberFormat="1" applyFont="1" applyFill="1" applyBorder="1" applyAlignment="1">
      <alignment vertical="center"/>
    </xf>
    <xf numFmtId="0" fontId="27" fillId="0" borderId="10" xfId="0" applyFont="1" applyFill="1" applyBorder="1" applyAlignment="1">
      <alignment vertical="center"/>
    </xf>
    <xf numFmtId="3" fontId="27" fillId="0" borderId="10" xfId="0" applyNumberFormat="1" applyFont="1" applyFill="1" applyBorder="1" applyAlignment="1">
      <alignment vertical="center"/>
    </xf>
    <xf numFmtId="4" fontId="27" fillId="0" borderId="25" xfId="0" applyNumberFormat="1" applyFont="1" applyFill="1" applyBorder="1" applyAlignment="1">
      <alignment vertical="center"/>
    </xf>
    <xf numFmtId="3" fontId="30" fillId="0" borderId="0" xfId="0" applyNumberFormat="1" applyFont="1" applyFill="1" applyAlignment="1">
      <alignment horizontal="center" vertical="center"/>
    </xf>
    <xf numFmtId="0" fontId="78" fillId="0" borderId="0" xfId="0" applyFont="1" applyAlignment="1">
      <alignment wrapText="1"/>
    </xf>
    <xf numFmtId="0" fontId="0" fillId="0" borderId="0" xfId="0" applyAlignment="1">
      <alignment horizontal="center"/>
    </xf>
    <xf numFmtId="170" fontId="27" fillId="0" borderId="10" xfId="42" applyNumberFormat="1" applyFont="1" applyFill="1" applyBorder="1" applyAlignment="1">
      <alignment vertical="center"/>
    </xf>
    <xf numFmtId="3" fontId="24" fillId="0" borderId="10" xfId="0" applyNumberFormat="1" applyFont="1" applyFill="1" applyBorder="1" applyAlignment="1">
      <alignment horizontal="center" vertical="center" wrapText="1"/>
    </xf>
    <xf numFmtId="0" fontId="91" fillId="27" borderId="10" xfId="0" applyFont="1" applyFill="1" applyBorder="1" applyAlignment="1">
      <alignment vertical="center"/>
    </xf>
    <xf numFmtId="3" fontId="91" fillId="27" borderId="10" xfId="0" applyNumberFormat="1" applyFont="1" applyFill="1" applyBorder="1" applyAlignment="1">
      <alignment vertical="center"/>
    </xf>
  </cellXfs>
  <cellStyles count="4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normatíva" xfId="41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  <cellStyle name="Százalék" xfId="42" builtinId="5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1k&#246;lts&#233;gvet&#233;s\ktgvet&#233;s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nzugy/2014/2014.%20&#201;VI%20K&#214;LTS&#201;GVET&#201;S/Koltsegvetesi_mellekletek%20T&#250;jv&#225;r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 mell.bevétel_össz"/>
      <sheetName val="1.2. mell.kiadás_össz"/>
      <sheetName val="2.1.sz.mell  "/>
      <sheetName val="2.2.sz.mell  "/>
      <sheetName val="3. mell.Önkorm"/>
      <sheetName val="4.Int.össz"/>
      <sheetName val="5.Polg_Hivatal"/>
      <sheetName val="6.TIK"/>
      <sheetName val="7.Humán"/>
      <sheetName val="8.Óvoda"/>
      <sheetName val="9.Derkovits"/>
      <sheetName val="10.Rendelő"/>
      <sheetName val="11.Városüzemeltetés"/>
      <sheetName val="12.támogatás"/>
      <sheetName val="13.Szoc. "/>
      <sheetName val="14.felh.felúj."/>
      <sheetName val="15.beruh."/>
      <sheetName val="16.felúj."/>
      <sheetName val="17.adósság  "/>
      <sheetName val="18.sajátbev."/>
      <sheetName val="19. fejl.célok"/>
      <sheetName val="20.elism.tart"/>
      <sheetName val="21. vezetői pótlék  "/>
      <sheetName val="22.1.int.pótlékok"/>
      <sheetName val="22.2.címpótl."/>
      <sheetName val="23.EU_projekt. "/>
      <sheetName val="Munka4"/>
      <sheetName val="Munka3"/>
      <sheetName val="Munka1"/>
      <sheetName val="Munka5"/>
      <sheetName val="Munka2"/>
    </sheetNames>
    <sheetDataSet>
      <sheetData sheetId="0">
        <row r="81">
          <cell r="C81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BH125"/>
  <sheetViews>
    <sheetView view="pageBreakPreview" topLeftCell="B2" zoomScaleNormal="130" zoomScaleSheetLayoutView="100" workbookViewId="0">
      <pane xSplit="1" ySplit="4" topLeftCell="C27" activePane="bottomRight" state="frozen"/>
      <selection activeCell="B3" sqref="B3"/>
      <selection pane="topRight" activeCell="C3" sqref="C3"/>
      <selection pane="bottomLeft" activeCell="B6" sqref="B6"/>
      <selection pane="bottomRight" activeCell="G61" sqref="G60:G61"/>
    </sheetView>
  </sheetViews>
  <sheetFormatPr defaultColWidth="8.140625" defaultRowHeight="12.75" x14ac:dyDescent="0.2"/>
  <cols>
    <col min="1" max="1" width="3.140625" style="2" hidden="1" customWidth="1"/>
    <col min="2" max="2" width="33.42578125" style="7" customWidth="1"/>
    <col min="3" max="3" width="10.5703125" style="7" customWidth="1"/>
    <col min="4" max="4" width="10" style="1" customWidth="1"/>
    <col min="5" max="5" width="0.140625" style="177" hidden="1" customWidth="1"/>
    <col min="6" max="6" width="10.140625" style="1" customWidth="1"/>
    <col min="7" max="7" width="7.85546875" style="1" customWidth="1"/>
    <col min="8" max="8" width="9" style="158" customWidth="1"/>
    <col min="9" max="9" width="8.7109375" customWidth="1"/>
    <col min="10" max="10" width="8.42578125" customWidth="1"/>
    <col min="11" max="11" width="10.140625" customWidth="1"/>
    <col min="12" max="12" width="10" style="1" customWidth="1"/>
    <col min="13" max="13" width="10.140625" style="177" hidden="1" customWidth="1"/>
    <col min="14" max="14" width="10.140625" style="1" customWidth="1"/>
    <col min="15" max="15" width="8.42578125" style="1" customWidth="1"/>
    <col min="16" max="16" width="9.7109375" style="158" customWidth="1"/>
    <col min="17" max="17" width="8.85546875" customWidth="1"/>
    <col min="18" max="18" width="8.5703125" customWidth="1"/>
    <col min="19" max="19" width="10.140625" customWidth="1"/>
    <col min="20" max="20" width="9.7109375" style="1" customWidth="1"/>
    <col min="21" max="21" width="10.140625" style="177" hidden="1" customWidth="1"/>
    <col min="22" max="22" width="10.140625" style="1" customWidth="1"/>
    <col min="23" max="23" width="7.85546875" style="1" customWidth="1"/>
    <col min="24" max="24" width="9.7109375" style="158" customWidth="1"/>
    <col min="25" max="26" width="9.7109375" customWidth="1"/>
    <col min="27" max="27" width="10.140625" customWidth="1"/>
    <col min="28" max="28" width="10.140625" style="1" customWidth="1"/>
    <col min="29" max="29" width="10.140625" style="177" hidden="1" customWidth="1"/>
    <col min="30" max="30" width="10.140625" style="1" customWidth="1"/>
    <col min="31" max="31" width="8.7109375" style="1" customWidth="1"/>
    <col min="32" max="32" width="9.7109375" style="158" customWidth="1"/>
    <col min="33" max="34" width="9.7109375" customWidth="1"/>
    <col min="35" max="35" width="10.140625" customWidth="1"/>
    <col min="36" max="36" width="10.140625" style="1" customWidth="1"/>
    <col min="37" max="37" width="10.140625" style="177" hidden="1" customWidth="1"/>
    <col min="38" max="38" width="10.140625" style="1" customWidth="1"/>
    <col min="39" max="39" width="8.42578125" style="1" customWidth="1"/>
    <col min="40" max="40" width="9.7109375" style="158" customWidth="1"/>
    <col min="41" max="42" width="9.7109375" customWidth="1"/>
    <col min="43" max="43" width="10.140625" customWidth="1"/>
    <col min="44" max="44" width="10.140625" style="1" customWidth="1"/>
    <col min="45" max="45" width="0.5703125" style="177" hidden="1" customWidth="1"/>
    <col min="46" max="46" width="10.140625" style="1" customWidth="1"/>
    <col min="47" max="47" width="8.28515625" style="1" customWidth="1"/>
    <col min="48" max="48" width="9.7109375" style="158" customWidth="1"/>
    <col min="49" max="50" width="9.7109375" customWidth="1"/>
    <col min="51" max="51" width="10.140625" customWidth="1"/>
    <col min="52" max="52" width="10.140625" style="1" customWidth="1"/>
    <col min="53" max="53" width="0.140625" style="491" hidden="1" customWidth="1"/>
    <col min="54" max="54" width="10.140625" style="1" customWidth="1"/>
    <col min="55" max="55" width="8.28515625" style="1" customWidth="1"/>
    <col min="56" max="56" width="9.7109375" style="158" customWidth="1"/>
    <col min="57" max="58" width="9.7109375" customWidth="1"/>
  </cols>
  <sheetData>
    <row r="1" spans="1:58" s="75" customFormat="1" ht="10.5" hidden="1" customHeight="1" x14ac:dyDescent="0.2">
      <c r="A1" s="116"/>
      <c r="B1" s="76"/>
      <c r="C1" s="76"/>
      <c r="D1" s="77"/>
      <c r="E1" s="167"/>
      <c r="F1" s="77"/>
      <c r="G1" s="77"/>
      <c r="H1" s="157"/>
      <c r="J1" s="78" t="s">
        <v>45</v>
      </c>
      <c r="K1" s="78"/>
      <c r="L1" s="77"/>
      <c r="M1" s="167"/>
      <c r="N1" s="77"/>
      <c r="O1" s="77"/>
      <c r="P1" s="157"/>
      <c r="R1" s="78" t="s">
        <v>45</v>
      </c>
      <c r="S1" s="78"/>
      <c r="T1" s="77"/>
      <c r="U1" s="167"/>
      <c r="V1" s="77"/>
      <c r="W1" s="77"/>
      <c r="X1" s="157"/>
      <c r="Z1" s="78" t="s">
        <v>45</v>
      </c>
      <c r="AA1" s="78"/>
      <c r="AB1" s="77"/>
      <c r="AC1" s="167"/>
      <c r="AD1" s="77"/>
      <c r="AE1" s="77"/>
      <c r="AF1" s="157"/>
      <c r="AH1" s="78" t="s">
        <v>45</v>
      </c>
      <c r="AI1" s="78"/>
      <c r="AJ1" s="77"/>
      <c r="AK1" s="167"/>
      <c r="AL1" s="77"/>
      <c r="AM1" s="77"/>
      <c r="AN1" s="157"/>
      <c r="AP1" s="78" t="s">
        <v>45</v>
      </c>
      <c r="AQ1" s="78"/>
      <c r="AR1" s="77"/>
      <c r="AS1" s="167"/>
      <c r="AT1" s="77"/>
      <c r="AU1" s="77"/>
      <c r="AV1" s="157"/>
      <c r="AX1" s="78" t="s">
        <v>45</v>
      </c>
      <c r="AY1" s="78"/>
      <c r="AZ1" s="77"/>
      <c r="BA1" s="481"/>
      <c r="BB1" s="77"/>
      <c r="BC1" s="77"/>
      <c r="BD1" s="157"/>
      <c r="BF1" s="78" t="s">
        <v>45</v>
      </c>
    </row>
    <row r="2" spans="1:58" ht="3.75" customHeight="1" x14ac:dyDescent="0.2">
      <c r="B2" s="50"/>
      <c r="C2" s="50"/>
      <c r="D2" s="52"/>
      <c r="E2" s="168"/>
      <c r="F2" s="52"/>
      <c r="G2" s="52"/>
      <c r="J2" s="51"/>
      <c r="K2" s="51"/>
      <c r="L2" s="52"/>
      <c r="M2" s="168"/>
      <c r="N2" s="52"/>
      <c r="O2" s="52"/>
      <c r="R2" s="51"/>
      <c r="S2" s="51"/>
      <c r="T2" s="52"/>
      <c r="U2" s="168"/>
      <c r="V2" s="52"/>
      <c r="W2" s="52"/>
      <c r="Z2" s="51"/>
      <c r="AA2" s="51"/>
      <c r="AB2" s="52"/>
      <c r="AC2" s="168"/>
      <c r="AD2" s="52"/>
      <c r="AE2" s="52"/>
      <c r="AH2" s="51"/>
      <c r="AI2" s="51"/>
      <c r="AJ2" s="52"/>
      <c r="AK2" s="168"/>
      <c r="AL2" s="52"/>
      <c r="AM2" s="52"/>
      <c r="AP2" s="51"/>
      <c r="AQ2" s="51"/>
      <c r="AR2" s="52"/>
      <c r="AS2" s="168"/>
      <c r="AT2" s="52"/>
      <c r="AU2" s="52"/>
      <c r="AX2" s="51"/>
      <c r="AY2" s="51"/>
      <c r="AZ2" s="52"/>
      <c r="BA2" s="482"/>
      <c r="BB2" s="52"/>
      <c r="BC2" s="52"/>
      <c r="BF2" s="51"/>
    </row>
    <row r="3" spans="1:58" s="66" customFormat="1" ht="17.25" customHeight="1" x14ac:dyDescent="0.2">
      <c r="A3" s="514"/>
      <c r="B3" s="523" t="s">
        <v>75</v>
      </c>
      <c r="C3" s="517" t="s">
        <v>52</v>
      </c>
      <c r="D3" s="518"/>
      <c r="E3" s="518"/>
      <c r="F3" s="518"/>
      <c r="G3" s="518"/>
      <c r="H3" s="518"/>
      <c r="I3" s="518"/>
      <c r="J3" s="519"/>
      <c r="K3" s="178"/>
      <c r="L3" s="517" t="s">
        <v>73</v>
      </c>
      <c r="M3" s="518"/>
      <c r="N3" s="518"/>
      <c r="O3" s="518"/>
      <c r="P3" s="518"/>
      <c r="Q3" s="518"/>
      <c r="R3" s="519"/>
      <c r="S3" s="178"/>
      <c r="T3" s="517" t="s">
        <v>49</v>
      </c>
      <c r="U3" s="518"/>
      <c r="V3" s="518"/>
      <c r="W3" s="518"/>
      <c r="X3" s="518"/>
      <c r="Y3" s="518"/>
      <c r="Z3" s="519"/>
      <c r="AA3" s="178"/>
      <c r="AB3" s="517" t="s">
        <v>56</v>
      </c>
      <c r="AC3" s="518"/>
      <c r="AD3" s="518"/>
      <c r="AE3" s="518"/>
      <c r="AF3" s="518"/>
      <c r="AG3" s="518"/>
      <c r="AH3" s="519"/>
      <c r="AI3" s="178"/>
      <c r="AJ3" s="517" t="s">
        <v>50</v>
      </c>
      <c r="AK3" s="518"/>
      <c r="AL3" s="518"/>
      <c r="AM3" s="518"/>
      <c r="AN3" s="518"/>
      <c r="AO3" s="518"/>
      <c r="AP3" s="519"/>
      <c r="AQ3" s="178"/>
      <c r="AR3" s="517" t="s">
        <v>108</v>
      </c>
      <c r="AS3" s="518"/>
      <c r="AT3" s="518"/>
      <c r="AU3" s="518"/>
      <c r="AV3" s="518"/>
      <c r="AW3" s="518"/>
      <c r="AX3" s="519"/>
      <c r="AY3" s="178"/>
      <c r="AZ3" s="517" t="s">
        <v>53</v>
      </c>
      <c r="BA3" s="518"/>
      <c r="BB3" s="518"/>
      <c r="BC3" s="518"/>
      <c r="BD3" s="518"/>
      <c r="BE3" s="518"/>
      <c r="BF3" s="519"/>
    </row>
    <row r="4" spans="1:58" s="66" customFormat="1" ht="11.25" customHeight="1" x14ac:dyDescent="0.2">
      <c r="A4" s="515"/>
      <c r="B4" s="524"/>
      <c r="C4" s="520" t="s">
        <v>164</v>
      </c>
      <c r="D4" s="520" t="s">
        <v>165</v>
      </c>
      <c r="E4" s="520" t="s">
        <v>196</v>
      </c>
      <c r="F4" s="520" t="s">
        <v>197</v>
      </c>
      <c r="G4" s="520" t="s">
        <v>503</v>
      </c>
      <c r="H4" s="522" t="s">
        <v>74</v>
      </c>
      <c r="I4" s="522"/>
      <c r="J4" s="522"/>
      <c r="K4" s="520" t="s">
        <v>164</v>
      </c>
      <c r="L4" s="520" t="s">
        <v>165</v>
      </c>
      <c r="M4" s="520" t="s">
        <v>196</v>
      </c>
      <c r="N4" s="520" t="s">
        <v>197</v>
      </c>
      <c r="O4" s="520" t="s">
        <v>503</v>
      </c>
      <c r="P4" s="522" t="s">
        <v>74</v>
      </c>
      <c r="Q4" s="522"/>
      <c r="R4" s="522"/>
      <c r="S4" s="520" t="s">
        <v>164</v>
      </c>
      <c r="T4" s="520" t="s">
        <v>165</v>
      </c>
      <c r="U4" s="520" t="s">
        <v>196</v>
      </c>
      <c r="V4" s="520" t="s">
        <v>197</v>
      </c>
      <c r="W4" s="520" t="s">
        <v>503</v>
      </c>
      <c r="X4" s="522" t="s">
        <v>74</v>
      </c>
      <c r="Y4" s="522"/>
      <c r="Z4" s="522"/>
      <c r="AA4" s="520" t="s">
        <v>164</v>
      </c>
      <c r="AB4" s="520" t="s">
        <v>165</v>
      </c>
      <c r="AC4" s="520" t="s">
        <v>196</v>
      </c>
      <c r="AD4" s="520" t="s">
        <v>197</v>
      </c>
      <c r="AE4" s="520" t="s">
        <v>503</v>
      </c>
      <c r="AF4" s="522" t="s">
        <v>74</v>
      </c>
      <c r="AG4" s="522"/>
      <c r="AH4" s="522"/>
      <c r="AI4" s="520" t="s">
        <v>164</v>
      </c>
      <c r="AJ4" s="520" t="s">
        <v>165</v>
      </c>
      <c r="AK4" s="520" t="s">
        <v>196</v>
      </c>
      <c r="AL4" s="520" t="s">
        <v>197</v>
      </c>
      <c r="AM4" s="520" t="s">
        <v>503</v>
      </c>
      <c r="AN4" s="522" t="s">
        <v>74</v>
      </c>
      <c r="AO4" s="522"/>
      <c r="AP4" s="522"/>
      <c r="AQ4" s="520" t="s">
        <v>164</v>
      </c>
      <c r="AR4" s="520" t="s">
        <v>165</v>
      </c>
      <c r="AS4" s="520" t="s">
        <v>196</v>
      </c>
      <c r="AT4" s="520" t="s">
        <v>197</v>
      </c>
      <c r="AU4" s="520" t="s">
        <v>503</v>
      </c>
      <c r="AV4" s="522" t="s">
        <v>74</v>
      </c>
      <c r="AW4" s="522"/>
      <c r="AX4" s="522"/>
      <c r="AY4" s="520" t="s">
        <v>164</v>
      </c>
      <c r="AZ4" s="520" t="s">
        <v>165</v>
      </c>
      <c r="BA4" s="526" t="s">
        <v>196</v>
      </c>
      <c r="BB4" s="520" t="s">
        <v>197</v>
      </c>
      <c r="BC4" s="520" t="s">
        <v>503</v>
      </c>
      <c r="BD4" s="522" t="s">
        <v>74</v>
      </c>
      <c r="BE4" s="522"/>
      <c r="BF4" s="522"/>
    </row>
    <row r="5" spans="1:58" s="130" customFormat="1" ht="22.5" customHeight="1" x14ac:dyDescent="0.2">
      <c r="A5" s="516"/>
      <c r="B5" s="525"/>
      <c r="C5" s="521"/>
      <c r="D5" s="521"/>
      <c r="E5" s="521"/>
      <c r="F5" s="521"/>
      <c r="G5" s="521"/>
      <c r="H5" s="159" t="s">
        <v>76</v>
      </c>
      <c r="I5" s="183" t="s">
        <v>77</v>
      </c>
      <c r="J5" s="183" t="s">
        <v>504</v>
      </c>
      <c r="K5" s="521"/>
      <c r="L5" s="521"/>
      <c r="M5" s="521"/>
      <c r="N5" s="521"/>
      <c r="O5" s="521"/>
      <c r="P5" s="159" t="s">
        <v>76</v>
      </c>
      <c r="Q5" s="183" t="s">
        <v>77</v>
      </c>
      <c r="R5" s="183" t="s">
        <v>504</v>
      </c>
      <c r="S5" s="521"/>
      <c r="T5" s="521"/>
      <c r="U5" s="521"/>
      <c r="V5" s="521"/>
      <c r="W5" s="521"/>
      <c r="X5" s="159" t="s">
        <v>76</v>
      </c>
      <c r="Y5" s="183" t="s">
        <v>77</v>
      </c>
      <c r="Z5" s="183" t="s">
        <v>504</v>
      </c>
      <c r="AA5" s="521"/>
      <c r="AB5" s="521"/>
      <c r="AC5" s="521"/>
      <c r="AD5" s="521"/>
      <c r="AE5" s="521"/>
      <c r="AF5" s="159" t="s">
        <v>76</v>
      </c>
      <c r="AG5" s="183" t="s">
        <v>77</v>
      </c>
      <c r="AH5" s="183" t="s">
        <v>504</v>
      </c>
      <c r="AI5" s="521"/>
      <c r="AJ5" s="521"/>
      <c r="AK5" s="521"/>
      <c r="AL5" s="521"/>
      <c r="AM5" s="521"/>
      <c r="AN5" s="159" t="s">
        <v>76</v>
      </c>
      <c r="AO5" s="183" t="s">
        <v>77</v>
      </c>
      <c r="AP5" s="183" t="s">
        <v>504</v>
      </c>
      <c r="AQ5" s="521"/>
      <c r="AR5" s="521"/>
      <c r="AS5" s="521"/>
      <c r="AT5" s="521"/>
      <c r="AU5" s="521"/>
      <c r="AV5" s="159" t="s">
        <v>76</v>
      </c>
      <c r="AW5" s="183" t="s">
        <v>77</v>
      </c>
      <c r="AX5" s="183" t="s">
        <v>504</v>
      </c>
      <c r="AY5" s="521"/>
      <c r="AZ5" s="521"/>
      <c r="BA5" s="527"/>
      <c r="BB5" s="521"/>
      <c r="BC5" s="521"/>
      <c r="BD5" s="159" t="s">
        <v>76</v>
      </c>
      <c r="BE5" s="183" t="s">
        <v>77</v>
      </c>
      <c r="BF5" s="183" t="s">
        <v>504</v>
      </c>
    </row>
    <row r="6" spans="1:58" ht="15" customHeight="1" x14ac:dyDescent="0.2">
      <c r="A6" s="117"/>
      <c r="B6" s="53" t="s">
        <v>78</v>
      </c>
      <c r="C6" s="53"/>
      <c r="D6" s="54"/>
      <c r="E6" s="169"/>
      <c r="F6" s="54"/>
      <c r="G6" s="54"/>
      <c r="H6" s="160"/>
      <c r="I6" s="184"/>
      <c r="J6" s="184"/>
      <c r="K6" s="5"/>
      <c r="L6" s="54"/>
      <c r="M6" s="169"/>
      <c r="N6" s="54"/>
      <c r="O6" s="54"/>
      <c r="P6" s="160"/>
      <c r="Q6" s="184"/>
      <c r="R6" s="184"/>
      <c r="S6" s="5"/>
      <c r="T6" s="54"/>
      <c r="U6" s="169"/>
      <c r="V6" s="54"/>
      <c r="W6" s="54"/>
      <c r="X6" s="160"/>
      <c r="Y6" s="184"/>
      <c r="Z6" s="184"/>
      <c r="AA6" s="5"/>
      <c r="AB6" s="54"/>
      <c r="AC6" s="169"/>
      <c r="AD6" s="54"/>
      <c r="AE6" s="54"/>
      <c r="AF6" s="160"/>
      <c r="AG6" s="184"/>
      <c r="AH6" s="184"/>
      <c r="AI6" s="5"/>
      <c r="AJ6" s="54"/>
      <c r="AK6" s="169"/>
      <c r="AL6" s="54"/>
      <c r="AM6" s="54"/>
      <c r="AN6" s="160"/>
      <c r="AO6" s="184"/>
      <c r="AP6" s="184"/>
      <c r="AQ6" s="5"/>
      <c r="AR6" s="54"/>
      <c r="AS6" s="169"/>
      <c r="AT6" s="54"/>
      <c r="AU6" s="54"/>
      <c r="AV6" s="160"/>
      <c r="AW6" s="184"/>
      <c r="AX6" s="184"/>
      <c r="AY6" s="5"/>
      <c r="AZ6" s="54"/>
      <c r="BA6" s="483"/>
      <c r="BB6" s="54"/>
      <c r="BC6" s="54"/>
      <c r="BD6" s="160"/>
      <c r="BE6" s="184"/>
      <c r="BF6" s="184"/>
    </row>
    <row r="7" spans="1:58" ht="15" customHeight="1" x14ac:dyDescent="0.2">
      <c r="A7" s="117"/>
      <c r="B7" s="6" t="s">
        <v>33</v>
      </c>
      <c r="C7" s="63">
        <v>136301</v>
      </c>
      <c r="D7" s="63">
        <v>228855</v>
      </c>
      <c r="E7" s="170">
        <v>134854</v>
      </c>
      <c r="F7" s="63">
        <v>134853</v>
      </c>
      <c r="G7" s="501">
        <f>F7/D7</f>
        <v>0.589250835681982</v>
      </c>
      <c r="H7" s="147">
        <f>F7-I7-J7</f>
        <v>134853</v>
      </c>
      <c r="I7" s="185"/>
      <c r="J7" s="185"/>
      <c r="K7" s="63">
        <v>92957</v>
      </c>
      <c r="L7" s="63">
        <v>95425</v>
      </c>
      <c r="M7" s="170">
        <f>ROUND(L7/2,0)</f>
        <v>47713</v>
      </c>
      <c r="N7" s="63">
        <v>50364</v>
      </c>
      <c r="O7" s="501">
        <f>N7/L7</f>
        <v>0.52778621954414462</v>
      </c>
      <c r="P7" s="147">
        <f t="shared" ref="P7:P52" si="0">N7-Q7-R7</f>
        <v>50364</v>
      </c>
      <c r="Q7" s="185"/>
      <c r="R7" s="185"/>
      <c r="S7" s="63">
        <v>14520</v>
      </c>
      <c r="T7" s="63">
        <v>14625</v>
      </c>
      <c r="U7" s="170">
        <f>ROUND(T7/2,0)</f>
        <v>7313</v>
      </c>
      <c r="V7" s="63">
        <v>6910</v>
      </c>
      <c r="W7" s="501">
        <f>V7/T7</f>
        <v>0.47247863247863248</v>
      </c>
      <c r="X7" s="147">
        <f t="shared" ref="X7:X52" si="1">V7-Y7-Z7</f>
        <v>6910</v>
      </c>
      <c r="Y7" s="185"/>
      <c r="Z7" s="185"/>
      <c r="AA7" s="63">
        <v>103653</v>
      </c>
      <c r="AB7" s="63">
        <v>104358</v>
      </c>
      <c r="AC7" s="170">
        <f>ROUND(AB7/2,0)</f>
        <v>52179</v>
      </c>
      <c r="AD7" s="63">
        <v>48434</v>
      </c>
      <c r="AE7" s="501">
        <f>AD7/AB7</f>
        <v>0.46411391555989956</v>
      </c>
      <c r="AF7" s="147">
        <f t="shared" ref="AF7:AF52" si="2">AD7-AG7-AH7</f>
        <v>48434</v>
      </c>
      <c r="AG7" s="185"/>
      <c r="AH7" s="185"/>
      <c r="AI7" s="63">
        <v>114201</v>
      </c>
      <c r="AJ7" s="63">
        <v>115671</v>
      </c>
      <c r="AK7" s="170">
        <v>18170</v>
      </c>
      <c r="AL7" s="63">
        <v>52722</v>
      </c>
      <c r="AM7" s="501">
        <f>AL7/AJ7</f>
        <v>0.45579272246284719</v>
      </c>
      <c r="AN7" s="147">
        <f t="shared" ref="AN7:AN52" si="3">AL7-AO7-AP7</f>
        <v>51592</v>
      </c>
      <c r="AO7" s="185">
        <v>1130</v>
      </c>
      <c r="AP7" s="185"/>
      <c r="AQ7" s="63">
        <v>59235</v>
      </c>
      <c r="AR7" s="63">
        <v>58441</v>
      </c>
      <c r="AS7" s="170">
        <f>ROUND(AR7/2,0)</f>
        <v>29221</v>
      </c>
      <c r="AT7" s="63">
        <v>25085</v>
      </c>
      <c r="AU7" s="501">
        <f>AT7/AR7</f>
        <v>0.42923632381376087</v>
      </c>
      <c r="AV7" s="147">
        <f t="shared" ref="AV7:AV52" si="4">AT7-AW7-AX7</f>
        <v>17394</v>
      </c>
      <c r="AW7" s="185">
        <f>10367-2676</f>
        <v>7691</v>
      </c>
      <c r="AX7" s="185"/>
      <c r="AY7" s="63">
        <f t="shared" ref="AY7:AY50" si="5">AQ7+AI7+AA7+S7+K7+C7</f>
        <v>520867</v>
      </c>
      <c r="AZ7" s="63">
        <f t="shared" ref="AZ7:AZ50" si="6">AR7+AJ7+AB7+T7+L7+D7</f>
        <v>617375</v>
      </c>
      <c r="BA7" s="484">
        <f t="shared" ref="BA7:BA50" si="7">AS7+AK7+AC7+U7+M7+E7</f>
        <v>289450</v>
      </c>
      <c r="BB7" s="63">
        <f t="shared" ref="BB7:BB50" si="8">AT7+AL7+AD7+V7+N7+F7</f>
        <v>318368</v>
      </c>
      <c r="BC7" s="501">
        <f>BB7/AZ7</f>
        <v>0.5156800971856651</v>
      </c>
      <c r="BD7" s="147">
        <f>AV7+AN7+AF7+X7+P7+H7</f>
        <v>309547</v>
      </c>
      <c r="BE7" s="185">
        <f>AW7+AO7+AG7+Y7+Q7+I7</f>
        <v>8821</v>
      </c>
      <c r="BF7" s="185">
        <f>AX7+AP7+AH7+Z7+R7+J7</f>
        <v>0</v>
      </c>
    </row>
    <row r="8" spans="1:58" ht="15" customHeight="1" x14ac:dyDescent="0.2">
      <c r="A8" s="117"/>
      <c r="B8" s="6" t="s">
        <v>34</v>
      </c>
      <c r="C8" s="63">
        <v>23772</v>
      </c>
      <c r="D8" s="63">
        <v>36273</v>
      </c>
      <c r="E8" s="170">
        <v>21182</v>
      </c>
      <c r="F8" s="63">
        <v>21182</v>
      </c>
      <c r="G8" s="501">
        <f t="shared" ref="G8:G15" si="9">F8/D8</f>
        <v>0.58396052160008827</v>
      </c>
      <c r="H8" s="147">
        <f t="shared" ref="H8:H57" si="10">F8-I8-J8</f>
        <v>21182</v>
      </c>
      <c r="I8" s="185"/>
      <c r="J8" s="185"/>
      <c r="K8" s="63">
        <v>24123</v>
      </c>
      <c r="L8" s="63">
        <v>24813</v>
      </c>
      <c r="M8" s="170">
        <f t="shared" ref="M8:M11" si="11">ROUND(L8/2,0)</f>
        <v>12407</v>
      </c>
      <c r="N8" s="63">
        <v>13991</v>
      </c>
      <c r="O8" s="501">
        <f t="shared" ref="O8:O10" si="12">N8/L8</f>
        <v>0.5638576552613549</v>
      </c>
      <c r="P8" s="147">
        <f t="shared" si="0"/>
        <v>13991</v>
      </c>
      <c r="Q8" s="185"/>
      <c r="R8" s="185"/>
      <c r="S8" s="63">
        <v>3587</v>
      </c>
      <c r="T8" s="63">
        <v>3615</v>
      </c>
      <c r="U8" s="170">
        <f t="shared" ref="U8" si="13">ROUND(T8/2,0)</f>
        <v>1808</v>
      </c>
      <c r="V8" s="63">
        <v>1811</v>
      </c>
      <c r="W8" s="501">
        <f t="shared" ref="W8:W9" si="14">V8/T8</f>
        <v>0.50096818810511756</v>
      </c>
      <c r="X8" s="147">
        <f t="shared" si="1"/>
        <v>1811</v>
      </c>
      <c r="Y8" s="185"/>
      <c r="Z8" s="185"/>
      <c r="AA8" s="63">
        <v>27359</v>
      </c>
      <c r="AB8" s="63">
        <v>27549</v>
      </c>
      <c r="AC8" s="170">
        <f t="shared" ref="AC8:AC9" si="15">ROUND(AB8/2,0)</f>
        <v>13775</v>
      </c>
      <c r="AD8" s="63">
        <v>12256</v>
      </c>
      <c r="AE8" s="501">
        <f t="shared" ref="AE8:AE9" si="16">AD8/AB8</f>
        <v>0.44488003194308323</v>
      </c>
      <c r="AF8" s="147">
        <f t="shared" si="2"/>
        <v>12256</v>
      </c>
      <c r="AG8" s="185"/>
      <c r="AH8" s="185"/>
      <c r="AI8" s="63">
        <v>30898</v>
      </c>
      <c r="AJ8" s="63">
        <v>31295</v>
      </c>
      <c r="AK8" s="170">
        <v>4934</v>
      </c>
      <c r="AL8" s="63">
        <v>14197</v>
      </c>
      <c r="AM8" s="501">
        <f t="shared" ref="AM8:AM13" si="17">AL8/AJ8</f>
        <v>0.45365074293018054</v>
      </c>
      <c r="AN8" s="147">
        <f t="shared" si="3"/>
        <v>13988</v>
      </c>
      <c r="AO8" s="185">
        <v>209</v>
      </c>
      <c r="AP8" s="185"/>
      <c r="AQ8" s="63">
        <v>15124</v>
      </c>
      <c r="AR8" s="63">
        <v>14910</v>
      </c>
      <c r="AS8" s="170">
        <f t="shared" ref="AS8:AS9" si="18">ROUND(AR8/2,0)</f>
        <v>7455</v>
      </c>
      <c r="AT8" s="63">
        <v>6395</v>
      </c>
      <c r="AU8" s="501">
        <f t="shared" ref="AU8:AU9" si="19">AT8/AR8</f>
        <v>0.42890677397719651</v>
      </c>
      <c r="AV8" s="147">
        <f t="shared" si="4"/>
        <v>4649</v>
      </c>
      <c r="AW8" s="185">
        <f>2107-361</f>
        <v>1746</v>
      </c>
      <c r="AX8" s="185"/>
      <c r="AY8" s="63">
        <f t="shared" si="5"/>
        <v>124863</v>
      </c>
      <c r="AZ8" s="63">
        <f t="shared" si="6"/>
        <v>138455</v>
      </c>
      <c r="BA8" s="484">
        <f t="shared" si="7"/>
        <v>61561</v>
      </c>
      <c r="BB8" s="63">
        <f t="shared" si="8"/>
        <v>69832</v>
      </c>
      <c r="BC8" s="501">
        <f t="shared" ref="BC8:BC15" si="20">BB8/AZ8</f>
        <v>0.5043660395074212</v>
      </c>
      <c r="BD8" s="147">
        <f t="shared" ref="BD8:BD50" si="21">AV8+AN8+AF8+X8+P8+H8</f>
        <v>67877</v>
      </c>
      <c r="BE8" s="185">
        <f t="shared" ref="BE8:BE50" si="22">AW8+AO8+AG8+Y8+Q8+I8</f>
        <v>1955</v>
      </c>
      <c r="BF8" s="185">
        <f t="shared" ref="BF8:BF52" si="23">AX8+AP8+AH8+Z8+R8+J8</f>
        <v>0</v>
      </c>
    </row>
    <row r="9" spans="1:58" ht="15" customHeight="1" x14ac:dyDescent="0.2">
      <c r="A9" s="117"/>
      <c r="B9" s="6" t="s">
        <v>35</v>
      </c>
      <c r="C9" s="63">
        <v>241251</v>
      </c>
      <c r="D9" s="63">
        <v>262239</v>
      </c>
      <c r="E9" s="170">
        <f>ROUND(D9/2,0)</f>
        <v>131120</v>
      </c>
      <c r="F9" s="63">
        <v>60150</v>
      </c>
      <c r="G9" s="501">
        <f t="shared" si="9"/>
        <v>0.22937091736927001</v>
      </c>
      <c r="H9" s="147">
        <f t="shared" si="10"/>
        <v>60150</v>
      </c>
      <c r="I9" s="185"/>
      <c r="J9" s="185"/>
      <c r="K9" s="63">
        <v>36241</v>
      </c>
      <c r="L9" s="63">
        <v>36358</v>
      </c>
      <c r="M9" s="170">
        <f>ROUND(L9/2,0)+8</f>
        <v>18187</v>
      </c>
      <c r="N9" s="63">
        <v>25967</v>
      </c>
      <c r="O9" s="501">
        <f t="shared" si="12"/>
        <v>0.71420320149623195</v>
      </c>
      <c r="P9" s="147">
        <f t="shared" si="0"/>
        <v>25967</v>
      </c>
      <c r="Q9" s="185"/>
      <c r="R9" s="185"/>
      <c r="S9" s="63">
        <v>20138</v>
      </c>
      <c r="T9" s="63">
        <v>20138</v>
      </c>
      <c r="U9" s="170">
        <f>ROUND(T9/2,0)-1</f>
        <v>10068</v>
      </c>
      <c r="V9" s="63">
        <v>8827</v>
      </c>
      <c r="W9" s="501">
        <f t="shared" si="14"/>
        <v>0.43832555367961068</v>
      </c>
      <c r="X9" s="147">
        <f t="shared" si="1"/>
        <v>8827</v>
      </c>
      <c r="Y9" s="185"/>
      <c r="Z9" s="185"/>
      <c r="AA9" s="63">
        <v>18385</v>
      </c>
      <c r="AB9" s="63">
        <v>18385</v>
      </c>
      <c r="AC9" s="170">
        <f t="shared" si="15"/>
        <v>9193</v>
      </c>
      <c r="AD9" s="63">
        <f>8857+212</f>
        <v>9069</v>
      </c>
      <c r="AE9" s="501">
        <f t="shared" si="16"/>
        <v>0.49328256731030734</v>
      </c>
      <c r="AF9" s="147">
        <f t="shared" si="2"/>
        <v>9069</v>
      </c>
      <c r="AG9" s="185"/>
      <c r="AH9" s="185"/>
      <c r="AI9" s="63">
        <v>259793</v>
      </c>
      <c r="AJ9" s="63">
        <v>285757</v>
      </c>
      <c r="AK9" s="170">
        <v>54442</v>
      </c>
      <c r="AL9" s="63">
        <v>121027</v>
      </c>
      <c r="AM9" s="501">
        <f t="shared" si="17"/>
        <v>0.42353118208827778</v>
      </c>
      <c r="AN9" s="147">
        <f t="shared" si="3"/>
        <v>112007</v>
      </c>
      <c r="AO9" s="185">
        <v>9020</v>
      </c>
      <c r="AP9" s="185"/>
      <c r="AQ9" s="63">
        <v>62216</v>
      </c>
      <c r="AR9" s="63">
        <v>64057</v>
      </c>
      <c r="AS9" s="170">
        <f t="shared" si="18"/>
        <v>32029</v>
      </c>
      <c r="AT9" s="63">
        <v>28031</v>
      </c>
      <c r="AU9" s="501">
        <f t="shared" si="19"/>
        <v>0.43759464227172673</v>
      </c>
      <c r="AV9" s="147">
        <f t="shared" si="4"/>
        <v>23482</v>
      </c>
      <c r="AW9" s="185">
        <f>4559-10</f>
        <v>4549</v>
      </c>
      <c r="AX9" s="185"/>
      <c r="AY9" s="63">
        <f t="shared" si="5"/>
        <v>638024</v>
      </c>
      <c r="AZ9" s="63">
        <f t="shared" si="6"/>
        <v>686934</v>
      </c>
      <c r="BA9" s="484">
        <f t="shared" si="7"/>
        <v>255039</v>
      </c>
      <c r="BB9" s="63">
        <f t="shared" si="8"/>
        <v>253071</v>
      </c>
      <c r="BC9" s="501">
        <f t="shared" si="20"/>
        <v>0.36840657181039227</v>
      </c>
      <c r="BD9" s="147">
        <f t="shared" si="21"/>
        <v>239502</v>
      </c>
      <c r="BE9" s="185">
        <f t="shared" si="22"/>
        <v>13569</v>
      </c>
      <c r="BF9" s="185">
        <f t="shared" si="23"/>
        <v>0</v>
      </c>
    </row>
    <row r="10" spans="1:58" ht="15" customHeight="1" x14ac:dyDescent="0.2">
      <c r="A10" s="117"/>
      <c r="B10" s="6" t="s">
        <v>79</v>
      </c>
      <c r="C10" s="63">
        <v>15646</v>
      </c>
      <c r="D10" s="63">
        <v>15665</v>
      </c>
      <c r="E10" s="170">
        <f t="shared" ref="E10" si="24">ROUND(D10/2,0)</f>
        <v>7833</v>
      </c>
      <c r="F10" s="63">
        <v>8397</v>
      </c>
      <c r="G10" s="501">
        <f t="shared" si="9"/>
        <v>0.53603574848388125</v>
      </c>
      <c r="H10" s="147">
        <f t="shared" si="10"/>
        <v>8397</v>
      </c>
      <c r="I10" s="185"/>
      <c r="J10" s="185"/>
      <c r="K10" s="63">
        <v>178836</v>
      </c>
      <c r="L10" s="63">
        <v>178836</v>
      </c>
      <c r="M10" s="170">
        <f>ROUND(L10/2,0)</f>
        <v>89418</v>
      </c>
      <c r="N10" s="63">
        <v>68426</v>
      </c>
      <c r="O10" s="501">
        <f t="shared" si="12"/>
        <v>0.38261871211612875</v>
      </c>
      <c r="P10" s="147">
        <f t="shared" si="0"/>
        <v>68426</v>
      </c>
      <c r="Q10" s="185"/>
      <c r="R10" s="185"/>
      <c r="S10" s="63">
        <v>0</v>
      </c>
      <c r="T10" s="63">
        <v>0</v>
      </c>
      <c r="U10" s="170">
        <f t="shared" ref="U10:U11" si="25">T10/2</f>
        <v>0</v>
      </c>
      <c r="V10" s="63"/>
      <c r="W10" s="501"/>
      <c r="X10" s="147">
        <f t="shared" si="1"/>
        <v>0</v>
      </c>
      <c r="Y10" s="185"/>
      <c r="Z10" s="185"/>
      <c r="AA10" s="63">
        <v>0</v>
      </c>
      <c r="AB10" s="63">
        <v>0</v>
      </c>
      <c r="AC10" s="170">
        <f t="shared" ref="AC10:AC11" si="26">AB10/2</f>
        <v>0</v>
      </c>
      <c r="AD10" s="63">
        <v>0</v>
      </c>
      <c r="AE10" s="501"/>
      <c r="AF10" s="147">
        <f t="shared" si="2"/>
        <v>0</v>
      </c>
      <c r="AG10" s="185"/>
      <c r="AH10" s="185"/>
      <c r="AI10" s="63">
        <v>0</v>
      </c>
      <c r="AJ10" s="63">
        <v>0</v>
      </c>
      <c r="AK10" s="170">
        <f>ROUND(AJ10/2,0)</f>
        <v>0</v>
      </c>
      <c r="AL10" s="63"/>
      <c r="AM10" s="501">
        <v>0</v>
      </c>
      <c r="AN10" s="147">
        <f t="shared" si="3"/>
        <v>0</v>
      </c>
      <c r="AO10" s="185"/>
      <c r="AP10" s="185"/>
      <c r="AQ10" s="63">
        <v>0</v>
      </c>
      <c r="AR10" s="63">
        <v>0</v>
      </c>
      <c r="AS10" s="170">
        <f t="shared" ref="AS10:AS11" si="27">AR10/2</f>
        <v>0</v>
      </c>
      <c r="AT10" s="63"/>
      <c r="AU10" s="501"/>
      <c r="AV10" s="147">
        <f t="shared" si="4"/>
        <v>0</v>
      </c>
      <c r="AW10" s="185"/>
      <c r="AX10" s="185"/>
      <c r="AY10" s="63">
        <f t="shared" si="5"/>
        <v>194482</v>
      </c>
      <c r="AZ10" s="63">
        <f t="shared" si="6"/>
        <v>194501</v>
      </c>
      <c r="BA10" s="484">
        <f t="shared" si="7"/>
        <v>97251</v>
      </c>
      <c r="BB10" s="63">
        <f t="shared" si="8"/>
        <v>76823</v>
      </c>
      <c r="BC10" s="501">
        <f t="shared" si="20"/>
        <v>0.39497483303427744</v>
      </c>
      <c r="BD10" s="147">
        <f t="shared" si="21"/>
        <v>76823</v>
      </c>
      <c r="BE10" s="185">
        <f t="shared" si="22"/>
        <v>0</v>
      </c>
      <c r="BF10" s="185">
        <f t="shared" si="23"/>
        <v>0</v>
      </c>
    </row>
    <row r="11" spans="1:58" ht="15" customHeight="1" x14ac:dyDescent="0.2">
      <c r="A11" s="117"/>
      <c r="B11" s="6" t="s">
        <v>80</v>
      </c>
      <c r="C11" s="63">
        <v>64753</v>
      </c>
      <c r="D11" s="63">
        <v>50912</v>
      </c>
      <c r="E11" s="170">
        <f>ROUND(D11/2,0)+11664</f>
        <v>37120</v>
      </c>
      <c r="F11" s="63">
        <v>10116</v>
      </c>
      <c r="G11" s="501">
        <f t="shared" si="9"/>
        <v>0.19869578881206787</v>
      </c>
      <c r="H11" s="147">
        <f t="shared" si="10"/>
        <v>10116</v>
      </c>
      <c r="I11" s="185"/>
      <c r="J11" s="185"/>
      <c r="K11" s="63">
        <v>0</v>
      </c>
      <c r="L11" s="63">
        <v>0</v>
      </c>
      <c r="M11" s="170">
        <f t="shared" si="11"/>
        <v>0</v>
      </c>
      <c r="N11" s="63"/>
      <c r="O11" s="501"/>
      <c r="P11" s="147">
        <f t="shared" si="0"/>
        <v>0</v>
      </c>
      <c r="Q11" s="185"/>
      <c r="R11" s="185"/>
      <c r="S11" s="63">
        <v>0</v>
      </c>
      <c r="T11" s="63">
        <v>0</v>
      </c>
      <c r="U11" s="170">
        <f t="shared" si="25"/>
        <v>0</v>
      </c>
      <c r="V11" s="63"/>
      <c r="W11" s="501"/>
      <c r="X11" s="147">
        <f t="shared" si="1"/>
        <v>0</v>
      </c>
      <c r="Y11" s="185"/>
      <c r="Z11" s="185"/>
      <c r="AA11" s="63">
        <v>0</v>
      </c>
      <c r="AB11" s="63">
        <v>0</v>
      </c>
      <c r="AC11" s="170">
        <f t="shared" si="26"/>
        <v>0</v>
      </c>
      <c r="AD11" s="63">
        <v>0</v>
      </c>
      <c r="AE11" s="501"/>
      <c r="AF11" s="147">
        <f t="shared" si="2"/>
        <v>0</v>
      </c>
      <c r="AG11" s="185"/>
      <c r="AH11" s="185"/>
      <c r="AI11" s="63">
        <v>24039</v>
      </c>
      <c r="AJ11" s="63">
        <v>24039</v>
      </c>
      <c r="AK11" s="170">
        <v>15009</v>
      </c>
      <c r="AL11" s="63">
        <v>16129</v>
      </c>
      <c r="AM11" s="501">
        <f t="shared" si="17"/>
        <v>0.67095137068929656</v>
      </c>
      <c r="AN11" s="147">
        <f t="shared" si="3"/>
        <v>16129</v>
      </c>
      <c r="AO11" s="185"/>
      <c r="AP11" s="185"/>
      <c r="AQ11" s="63">
        <v>0</v>
      </c>
      <c r="AR11" s="63">
        <v>0</v>
      </c>
      <c r="AS11" s="170">
        <f t="shared" si="27"/>
        <v>0</v>
      </c>
      <c r="AT11" s="63"/>
      <c r="AU11" s="501"/>
      <c r="AV11" s="147">
        <f t="shared" si="4"/>
        <v>0</v>
      </c>
      <c r="AW11" s="185"/>
      <c r="AX11" s="185"/>
      <c r="AY11" s="63">
        <f t="shared" si="5"/>
        <v>88792</v>
      </c>
      <c r="AZ11" s="63">
        <f t="shared" si="6"/>
        <v>74951</v>
      </c>
      <c r="BA11" s="484">
        <f t="shared" si="7"/>
        <v>52129</v>
      </c>
      <c r="BB11" s="63">
        <f t="shared" si="8"/>
        <v>26245</v>
      </c>
      <c r="BC11" s="501">
        <f t="shared" si="20"/>
        <v>0.350162105909194</v>
      </c>
      <c r="BD11" s="147">
        <f t="shared" si="21"/>
        <v>26245</v>
      </c>
      <c r="BE11" s="185">
        <f t="shared" si="22"/>
        <v>0</v>
      </c>
      <c r="BF11" s="185">
        <f t="shared" si="23"/>
        <v>0</v>
      </c>
    </row>
    <row r="12" spans="1:58" s="58" customFormat="1" ht="15" customHeight="1" x14ac:dyDescent="0.2">
      <c r="A12" s="118" t="s">
        <v>29</v>
      </c>
      <c r="B12" s="56" t="s">
        <v>36</v>
      </c>
      <c r="C12" s="57">
        <f>SUM(C7:C11)</f>
        <v>481723</v>
      </c>
      <c r="D12" s="57">
        <f>SUM(D7:D11)</f>
        <v>593944</v>
      </c>
      <c r="E12" s="171">
        <f>SUM(E7:E11)</f>
        <v>332109</v>
      </c>
      <c r="F12" s="57">
        <f>SUM(F7:F11)</f>
        <v>234698</v>
      </c>
      <c r="G12" s="496">
        <f>F12/D12</f>
        <v>0.39515173147636812</v>
      </c>
      <c r="H12" s="148">
        <f t="shared" si="10"/>
        <v>234698</v>
      </c>
      <c r="I12" s="186">
        <f t="shared" ref="I12:N12" si="28">SUM(I7:I11)</f>
        <v>0</v>
      </c>
      <c r="J12" s="186">
        <f t="shared" si="28"/>
        <v>0</v>
      </c>
      <c r="K12" s="57">
        <f t="shared" si="28"/>
        <v>332157</v>
      </c>
      <c r="L12" s="57">
        <f t="shared" si="28"/>
        <v>335432</v>
      </c>
      <c r="M12" s="171">
        <f t="shared" si="28"/>
        <v>167725</v>
      </c>
      <c r="N12" s="57">
        <f t="shared" si="28"/>
        <v>158748</v>
      </c>
      <c r="O12" s="496">
        <f>N12/L12</f>
        <v>0.47326432779222016</v>
      </c>
      <c r="P12" s="148">
        <f t="shared" si="0"/>
        <v>158748</v>
      </c>
      <c r="Q12" s="186">
        <f t="shared" ref="Q12:V12" si="29">SUM(Q7:Q11)</f>
        <v>0</v>
      </c>
      <c r="R12" s="186">
        <f t="shared" si="29"/>
        <v>0</v>
      </c>
      <c r="S12" s="57">
        <f t="shared" si="29"/>
        <v>38245</v>
      </c>
      <c r="T12" s="57">
        <f t="shared" si="29"/>
        <v>38378</v>
      </c>
      <c r="U12" s="171">
        <f t="shared" si="29"/>
        <v>19189</v>
      </c>
      <c r="V12" s="57">
        <f t="shared" si="29"/>
        <v>17548</v>
      </c>
      <c r="W12" s="496">
        <f>V12/T12</f>
        <v>0.45724112772942832</v>
      </c>
      <c r="X12" s="148">
        <f t="shared" si="1"/>
        <v>17548</v>
      </c>
      <c r="Y12" s="186">
        <f t="shared" ref="Y12:AD12" si="30">SUM(Y7:Y11)</f>
        <v>0</v>
      </c>
      <c r="Z12" s="186">
        <f t="shared" si="30"/>
        <v>0</v>
      </c>
      <c r="AA12" s="57">
        <f t="shared" si="30"/>
        <v>149397</v>
      </c>
      <c r="AB12" s="57">
        <f t="shared" si="30"/>
        <v>150292</v>
      </c>
      <c r="AC12" s="171">
        <f t="shared" si="30"/>
        <v>75147</v>
      </c>
      <c r="AD12" s="57">
        <f t="shared" si="30"/>
        <v>69759</v>
      </c>
      <c r="AE12" s="496">
        <f>AD12/AB12</f>
        <v>0.46415644212599472</v>
      </c>
      <c r="AF12" s="148">
        <f t="shared" si="2"/>
        <v>69759</v>
      </c>
      <c r="AG12" s="186">
        <f t="shared" ref="AG12:AL12" si="31">SUM(AG7:AG11)</f>
        <v>0</v>
      </c>
      <c r="AH12" s="186">
        <f t="shared" si="31"/>
        <v>0</v>
      </c>
      <c r="AI12" s="57">
        <f t="shared" si="31"/>
        <v>428931</v>
      </c>
      <c r="AJ12" s="57">
        <f t="shared" si="31"/>
        <v>456762</v>
      </c>
      <c r="AK12" s="171">
        <f t="shared" si="31"/>
        <v>92555</v>
      </c>
      <c r="AL12" s="57">
        <f t="shared" si="31"/>
        <v>204075</v>
      </c>
      <c r="AM12" s="496">
        <f>AL12/AJ12</f>
        <v>0.44678629132896347</v>
      </c>
      <c r="AN12" s="148">
        <f t="shared" si="3"/>
        <v>193716</v>
      </c>
      <c r="AO12" s="186">
        <f t="shared" ref="AO12:AT12" si="32">SUM(AO7:AO11)</f>
        <v>10359</v>
      </c>
      <c r="AP12" s="186">
        <f t="shared" si="32"/>
        <v>0</v>
      </c>
      <c r="AQ12" s="57">
        <f t="shared" si="32"/>
        <v>136575</v>
      </c>
      <c r="AR12" s="57">
        <f t="shared" si="32"/>
        <v>137408</v>
      </c>
      <c r="AS12" s="171">
        <f t="shared" si="32"/>
        <v>68705</v>
      </c>
      <c r="AT12" s="57">
        <f t="shared" si="32"/>
        <v>59511</v>
      </c>
      <c r="AU12" s="496">
        <f>AT12/AR12</f>
        <v>0.43309705402887749</v>
      </c>
      <c r="AV12" s="148">
        <f t="shared" si="4"/>
        <v>45525</v>
      </c>
      <c r="AW12" s="186">
        <f>SUM(AW7:AW11)</f>
        <v>13986</v>
      </c>
      <c r="AX12" s="186">
        <f>SUM(AX7:AX11)</f>
        <v>0</v>
      </c>
      <c r="AY12" s="57">
        <f t="shared" si="5"/>
        <v>1567028</v>
      </c>
      <c r="AZ12" s="57">
        <f t="shared" si="6"/>
        <v>1712216</v>
      </c>
      <c r="BA12" s="485">
        <f t="shared" si="7"/>
        <v>755430</v>
      </c>
      <c r="BB12" s="57">
        <f t="shared" si="8"/>
        <v>744339</v>
      </c>
      <c r="BC12" s="496">
        <f>BB12/AZ12</f>
        <v>0.43472260509188093</v>
      </c>
      <c r="BD12" s="148">
        <f t="shared" si="21"/>
        <v>719994</v>
      </c>
      <c r="BE12" s="186">
        <f t="shared" si="22"/>
        <v>24345</v>
      </c>
      <c r="BF12" s="186">
        <f t="shared" si="23"/>
        <v>0</v>
      </c>
    </row>
    <row r="13" spans="1:58" ht="15" customHeight="1" x14ac:dyDescent="0.2">
      <c r="A13" s="117"/>
      <c r="B13" s="6" t="s">
        <v>81</v>
      </c>
      <c r="C13" s="63">
        <f>78146+2500</f>
        <v>80646</v>
      </c>
      <c r="D13" s="63">
        <v>85536</v>
      </c>
      <c r="E13" s="170">
        <f>ROUND(D13/2,0)</f>
        <v>42768</v>
      </c>
      <c r="F13" s="63">
        <v>46770</v>
      </c>
      <c r="G13" s="501">
        <f t="shared" si="9"/>
        <v>0.54678731762065091</v>
      </c>
      <c r="H13" s="147">
        <f t="shared" si="10"/>
        <v>46770</v>
      </c>
      <c r="I13" s="185"/>
      <c r="J13" s="185"/>
      <c r="K13" s="63">
        <v>0</v>
      </c>
      <c r="L13" s="63">
        <v>0</v>
      </c>
      <c r="M13" s="170"/>
      <c r="N13" s="63">
        <v>116</v>
      </c>
      <c r="O13" s="501"/>
      <c r="P13" s="147">
        <f t="shared" si="0"/>
        <v>116</v>
      </c>
      <c r="Q13" s="185"/>
      <c r="R13" s="185"/>
      <c r="S13" s="63">
        <v>0</v>
      </c>
      <c r="T13" s="63">
        <v>0</v>
      </c>
      <c r="U13" s="170">
        <v>0</v>
      </c>
      <c r="V13" s="63"/>
      <c r="W13" s="501"/>
      <c r="X13" s="147">
        <f t="shared" si="1"/>
        <v>0</v>
      </c>
      <c r="Y13" s="185"/>
      <c r="Z13" s="185"/>
      <c r="AA13" s="63">
        <v>0</v>
      </c>
      <c r="AB13" s="63">
        <v>0</v>
      </c>
      <c r="AC13" s="170">
        <v>0</v>
      </c>
      <c r="AD13" s="63"/>
      <c r="AE13" s="501"/>
      <c r="AF13" s="147">
        <f t="shared" si="2"/>
        <v>0</v>
      </c>
      <c r="AG13" s="185"/>
      <c r="AH13" s="185"/>
      <c r="AI13" s="63">
        <v>4069</v>
      </c>
      <c r="AJ13" s="63">
        <v>13467</v>
      </c>
      <c r="AK13" s="170">
        <v>906</v>
      </c>
      <c r="AL13" s="63">
        <v>3968</v>
      </c>
      <c r="AM13" s="501">
        <f t="shared" si="17"/>
        <v>0.29464617212445238</v>
      </c>
      <c r="AN13" s="147">
        <f t="shared" si="3"/>
        <v>3968</v>
      </c>
      <c r="AO13" s="185">
        <v>0</v>
      </c>
      <c r="AP13" s="185"/>
      <c r="AQ13" s="63">
        <v>0</v>
      </c>
      <c r="AR13" s="63">
        <v>0</v>
      </c>
      <c r="AS13" s="170">
        <v>0</v>
      </c>
      <c r="AT13" s="63"/>
      <c r="AU13" s="501"/>
      <c r="AV13" s="147">
        <f t="shared" si="4"/>
        <v>0</v>
      </c>
      <c r="AW13" s="185"/>
      <c r="AX13" s="185"/>
      <c r="AY13" s="63">
        <f t="shared" si="5"/>
        <v>84715</v>
      </c>
      <c r="AZ13" s="63">
        <f t="shared" si="6"/>
        <v>99003</v>
      </c>
      <c r="BA13" s="484">
        <f t="shared" si="7"/>
        <v>43674</v>
      </c>
      <c r="BB13" s="63">
        <f t="shared" si="8"/>
        <v>50854</v>
      </c>
      <c r="BC13" s="501">
        <f t="shared" si="20"/>
        <v>0.51366120218579236</v>
      </c>
      <c r="BD13" s="147">
        <f t="shared" si="21"/>
        <v>50854</v>
      </c>
      <c r="BE13" s="185">
        <f t="shared" si="22"/>
        <v>0</v>
      </c>
      <c r="BF13" s="185">
        <f t="shared" si="23"/>
        <v>0</v>
      </c>
    </row>
    <row r="14" spans="1:58" ht="15" customHeight="1" x14ac:dyDescent="0.2">
      <c r="A14" s="117"/>
      <c r="B14" s="6" t="s">
        <v>82</v>
      </c>
      <c r="C14" s="63">
        <v>4348</v>
      </c>
      <c r="D14" s="63">
        <v>4348</v>
      </c>
      <c r="E14" s="170">
        <f t="shared" ref="E14:E15" si="33">ROUND(D14/2,0)</f>
        <v>2174</v>
      </c>
      <c r="F14" s="63">
        <v>0</v>
      </c>
      <c r="G14" s="501">
        <f t="shared" si="9"/>
        <v>0</v>
      </c>
      <c r="H14" s="147">
        <f t="shared" si="10"/>
        <v>0</v>
      </c>
      <c r="I14" s="185"/>
      <c r="J14" s="185"/>
      <c r="K14" s="63">
        <v>0</v>
      </c>
      <c r="L14" s="63">
        <v>0</v>
      </c>
      <c r="M14" s="170"/>
      <c r="N14" s="63"/>
      <c r="O14" s="501"/>
      <c r="P14" s="147">
        <f t="shared" si="0"/>
        <v>0</v>
      </c>
      <c r="Q14" s="185"/>
      <c r="R14" s="185"/>
      <c r="S14" s="63">
        <v>0</v>
      </c>
      <c r="T14" s="63">
        <v>0</v>
      </c>
      <c r="U14" s="170">
        <v>0</v>
      </c>
      <c r="V14" s="63"/>
      <c r="W14" s="501"/>
      <c r="X14" s="147">
        <f t="shared" si="1"/>
        <v>0</v>
      </c>
      <c r="Y14" s="185"/>
      <c r="Z14" s="185"/>
      <c r="AA14" s="63">
        <v>0</v>
      </c>
      <c r="AB14" s="63">
        <v>0</v>
      </c>
      <c r="AC14" s="170">
        <v>0</v>
      </c>
      <c r="AD14" s="63"/>
      <c r="AE14" s="501"/>
      <c r="AF14" s="147">
        <f t="shared" si="2"/>
        <v>0</v>
      </c>
      <c r="AG14" s="185"/>
      <c r="AH14" s="185"/>
      <c r="AI14" s="63">
        <v>0</v>
      </c>
      <c r="AJ14" s="63">
        <v>0</v>
      </c>
      <c r="AK14" s="170">
        <v>0</v>
      </c>
      <c r="AL14" s="63"/>
      <c r="AM14" s="501"/>
      <c r="AN14" s="147">
        <f t="shared" si="3"/>
        <v>0</v>
      </c>
      <c r="AO14" s="185"/>
      <c r="AP14" s="185"/>
      <c r="AQ14" s="63">
        <v>0</v>
      </c>
      <c r="AR14" s="63">
        <v>0</v>
      </c>
      <c r="AS14" s="170">
        <v>0</v>
      </c>
      <c r="AT14" s="63"/>
      <c r="AU14" s="501"/>
      <c r="AV14" s="147">
        <f t="shared" si="4"/>
        <v>0</v>
      </c>
      <c r="AW14" s="185"/>
      <c r="AX14" s="185"/>
      <c r="AY14" s="63">
        <f t="shared" si="5"/>
        <v>4348</v>
      </c>
      <c r="AZ14" s="63">
        <f t="shared" si="6"/>
        <v>4348</v>
      </c>
      <c r="BA14" s="484">
        <f t="shared" si="7"/>
        <v>2174</v>
      </c>
      <c r="BB14" s="63">
        <f t="shared" si="8"/>
        <v>0</v>
      </c>
      <c r="BC14" s="501">
        <f t="shared" si="20"/>
        <v>0</v>
      </c>
      <c r="BD14" s="147">
        <f t="shared" si="21"/>
        <v>0</v>
      </c>
      <c r="BE14" s="185">
        <f t="shared" si="22"/>
        <v>0</v>
      </c>
      <c r="BF14" s="185">
        <f t="shared" si="23"/>
        <v>0</v>
      </c>
    </row>
    <row r="15" spans="1:58" ht="15" customHeight="1" x14ac:dyDescent="0.2">
      <c r="A15" s="117"/>
      <c r="B15" s="6" t="s">
        <v>83</v>
      </c>
      <c r="C15" s="63">
        <v>6201</v>
      </c>
      <c r="D15" s="63">
        <v>9051</v>
      </c>
      <c r="E15" s="170">
        <f t="shared" si="33"/>
        <v>4526</v>
      </c>
      <c r="F15" s="63">
        <v>5700</v>
      </c>
      <c r="G15" s="501">
        <f t="shared" si="9"/>
        <v>0.62976466688763677</v>
      </c>
      <c r="H15" s="147">
        <f t="shared" si="10"/>
        <v>5700</v>
      </c>
      <c r="I15" s="185"/>
      <c r="J15" s="185"/>
      <c r="K15" s="63">
        <v>0</v>
      </c>
      <c r="L15" s="63">
        <v>0</v>
      </c>
      <c r="M15" s="170"/>
      <c r="N15" s="63"/>
      <c r="O15" s="501"/>
      <c r="P15" s="147">
        <f t="shared" si="0"/>
        <v>0</v>
      </c>
      <c r="Q15" s="185"/>
      <c r="R15" s="185"/>
      <c r="S15" s="63">
        <v>0</v>
      </c>
      <c r="T15" s="63">
        <v>0</v>
      </c>
      <c r="U15" s="170">
        <v>0</v>
      </c>
      <c r="V15" s="63"/>
      <c r="W15" s="501"/>
      <c r="X15" s="147">
        <f t="shared" si="1"/>
        <v>0</v>
      </c>
      <c r="Y15" s="185"/>
      <c r="Z15" s="185"/>
      <c r="AA15" s="63">
        <v>0</v>
      </c>
      <c r="AB15" s="63">
        <v>0</v>
      </c>
      <c r="AC15" s="170">
        <v>0</v>
      </c>
      <c r="AD15" s="63"/>
      <c r="AE15" s="501"/>
      <c r="AF15" s="147">
        <f t="shared" si="2"/>
        <v>0</v>
      </c>
      <c r="AG15" s="185"/>
      <c r="AH15" s="185"/>
      <c r="AI15" s="63">
        <v>0</v>
      </c>
      <c r="AJ15" s="63">
        <v>0</v>
      </c>
      <c r="AK15" s="170">
        <v>0</v>
      </c>
      <c r="AL15" s="63"/>
      <c r="AM15" s="501">
        <v>0</v>
      </c>
      <c r="AN15" s="147">
        <f t="shared" si="3"/>
        <v>0</v>
      </c>
      <c r="AO15" s="185"/>
      <c r="AP15" s="185"/>
      <c r="AQ15" s="63">
        <v>0</v>
      </c>
      <c r="AR15" s="63">
        <v>0</v>
      </c>
      <c r="AS15" s="170">
        <v>0</v>
      </c>
      <c r="AT15" s="63"/>
      <c r="AU15" s="501"/>
      <c r="AV15" s="147">
        <f t="shared" si="4"/>
        <v>0</v>
      </c>
      <c r="AW15" s="185"/>
      <c r="AX15" s="185"/>
      <c r="AY15" s="63">
        <f t="shared" si="5"/>
        <v>6201</v>
      </c>
      <c r="AZ15" s="63">
        <f t="shared" si="6"/>
        <v>9051</v>
      </c>
      <c r="BA15" s="484">
        <f t="shared" si="7"/>
        <v>4526</v>
      </c>
      <c r="BB15" s="63">
        <f t="shared" si="8"/>
        <v>5700</v>
      </c>
      <c r="BC15" s="501">
        <f t="shared" si="20"/>
        <v>0.62976466688763677</v>
      </c>
      <c r="BD15" s="147">
        <f t="shared" si="21"/>
        <v>5700</v>
      </c>
      <c r="BE15" s="185">
        <f t="shared" si="22"/>
        <v>0</v>
      </c>
      <c r="BF15" s="185">
        <f t="shared" si="23"/>
        <v>0</v>
      </c>
    </row>
    <row r="16" spans="1:58" s="58" customFormat="1" ht="15" customHeight="1" x14ac:dyDescent="0.2">
      <c r="A16" s="118" t="s">
        <v>30</v>
      </c>
      <c r="B16" s="56" t="s">
        <v>37</v>
      </c>
      <c r="C16" s="57">
        <f>SUM(C13:C15)</f>
        <v>91195</v>
      </c>
      <c r="D16" s="57">
        <f>SUM(D13:D15)</f>
        <v>98935</v>
      </c>
      <c r="E16" s="171">
        <f>SUM(E13:E15)</f>
        <v>49468</v>
      </c>
      <c r="F16" s="57">
        <f>SUM(F13:F15)</f>
        <v>52470</v>
      </c>
      <c r="G16" s="496">
        <f>F16/D16</f>
        <v>0.53034820841966945</v>
      </c>
      <c r="H16" s="148">
        <f t="shared" si="10"/>
        <v>52470</v>
      </c>
      <c r="I16" s="186">
        <f t="shared" ref="I16:N16" si="34">SUM(I13:I15)</f>
        <v>0</v>
      </c>
      <c r="J16" s="186">
        <f t="shared" si="34"/>
        <v>0</v>
      </c>
      <c r="K16" s="57">
        <f t="shared" si="34"/>
        <v>0</v>
      </c>
      <c r="L16" s="57">
        <f t="shared" si="34"/>
        <v>0</v>
      </c>
      <c r="M16" s="171">
        <f t="shared" si="34"/>
        <v>0</v>
      </c>
      <c r="N16" s="57">
        <f t="shared" si="34"/>
        <v>116</v>
      </c>
      <c r="O16" s="496"/>
      <c r="P16" s="148">
        <f t="shared" si="0"/>
        <v>116</v>
      </c>
      <c r="Q16" s="186">
        <f t="shared" ref="Q16:V16" si="35">SUM(Q13:Q15)</f>
        <v>0</v>
      </c>
      <c r="R16" s="186">
        <f t="shared" si="35"/>
        <v>0</v>
      </c>
      <c r="S16" s="57">
        <f t="shared" si="35"/>
        <v>0</v>
      </c>
      <c r="T16" s="57">
        <f t="shared" si="35"/>
        <v>0</v>
      </c>
      <c r="U16" s="171">
        <f t="shared" si="35"/>
        <v>0</v>
      </c>
      <c r="V16" s="57">
        <f t="shared" si="35"/>
        <v>0</v>
      </c>
      <c r="W16" s="496"/>
      <c r="X16" s="148">
        <f t="shared" si="1"/>
        <v>0</v>
      </c>
      <c r="Y16" s="186">
        <f t="shared" ref="Y16:AD16" si="36">SUM(Y13:Y15)</f>
        <v>0</v>
      </c>
      <c r="Z16" s="186">
        <f t="shared" si="36"/>
        <v>0</v>
      </c>
      <c r="AA16" s="57">
        <f t="shared" si="36"/>
        <v>0</v>
      </c>
      <c r="AB16" s="57">
        <f t="shared" si="36"/>
        <v>0</v>
      </c>
      <c r="AC16" s="171">
        <f t="shared" si="36"/>
        <v>0</v>
      </c>
      <c r="AD16" s="57">
        <f t="shared" si="36"/>
        <v>0</v>
      </c>
      <c r="AE16" s="496"/>
      <c r="AF16" s="148">
        <f t="shared" si="2"/>
        <v>0</v>
      </c>
      <c r="AG16" s="186">
        <f t="shared" ref="AG16:AL16" si="37">SUM(AG13:AG15)</f>
        <v>0</v>
      </c>
      <c r="AH16" s="186">
        <f t="shared" si="37"/>
        <v>0</v>
      </c>
      <c r="AI16" s="57">
        <f t="shared" si="37"/>
        <v>4069</v>
      </c>
      <c r="AJ16" s="57">
        <f t="shared" si="37"/>
        <v>13467</v>
      </c>
      <c r="AK16" s="171">
        <f t="shared" si="37"/>
        <v>906</v>
      </c>
      <c r="AL16" s="57">
        <f t="shared" si="37"/>
        <v>3968</v>
      </c>
      <c r="AM16" s="496">
        <f>AL16/AJ16</f>
        <v>0.29464617212445238</v>
      </c>
      <c r="AN16" s="148">
        <f t="shared" si="3"/>
        <v>3968</v>
      </c>
      <c r="AO16" s="186">
        <f t="shared" ref="AO16:AT16" si="38">SUM(AO13:AO15)</f>
        <v>0</v>
      </c>
      <c r="AP16" s="186">
        <f t="shared" si="38"/>
        <v>0</v>
      </c>
      <c r="AQ16" s="57">
        <f t="shared" si="38"/>
        <v>0</v>
      </c>
      <c r="AR16" s="57">
        <f t="shared" si="38"/>
        <v>0</v>
      </c>
      <c r="AS16" s="171">
        <f t="shared" si="38"/>
        <v>0</v>
      </c>
      <c r="AT16" s="57">
        <f t="shared" si="38"/>
        <v>0</v>
      </c>
      <c r="AU16" s="496">
        <v>0</v>
      </c>
      <c r="AV16" s="148">
        <f t="shared" si="4"/>
        <v>0</v>
      </c>
      <c r="AW16" s="186">
        <f>SUM(AW13:AW15)</f>
        <v>0</v>
      </c>
      <c r="AX16" s="186">
        <f>SUM(AX13:AX15)</f>
        <v>0</v>
      </c>
      <c r="AY16" s="57">
        <f t="shared" si="5"/>
        <v>95264</v>
      </c>
      <c r="AZ16" s="57">
        <f t="shared" si="6"/>
        <v>112402</v>
      </c>
      <c r="BA16" s="485">
        <f t="shared" si="7"/>
        <v>50374</v>
      </c>
      <c r="BB16" s="57">
        <f t="shared" si="8"/>
        <v>56554</v>
      </c>
      <c r="BC16" s="496">
        <f>BB16/AZ16</f>
        <v>0.50314051351399436</v>
      </c>
      <c r="BD16" s="148">
        <f t="shared" si="21"/>
        <v>56554</v>
      </c>
      <c r="BE16" s="186">
        <f t="shared" si="22"/>
        <v>0</v>
      </c>
      <c r="BF16" s="186">
        <f t="shared" si="23"/>
        <v>0</v>
      </c>
    </row>
    <row r="17" spans="1:60" s="61" customFormat="1" ht="15" customHeight="1" x14ac:dyDescent="0.2">
      <c r="A17" s="119"/>
      <c r="B17" s="59" t="s">
        <v>84</v>
      </c>
      <c r="C17" s="60">
        <f>C12+C16</f>
        <v>572918</v>
      </c>
      <c r="D17" s="60">
        <f>D12+D16</f>
        <v>692879</v>
      </c>
      <c r="E17" s="172">
        <f>E12+E16</f>
        <v>381577</v>
      </c>
      <c r="F17" s="60">
        <f>F12+F16</f>
        <v>287168</v>
      </c>
      <c r="G17" s="497">
        <f>F17/D17</f>
        <v>0.41445620375274761</v>
      </c>
      <c r="H17" s="149">
        <f t="shared" si="10"/>
        <v>287168</v>
      </c>
      <c r="I17" s="187">
        <f t="shared" ref="I17:N17" si="39">I12+I16</f>
        <v>0</v>
      </c>
      <c r="J17" s="187">
        <f t="shared" si="39"/>
        <v>0</v>
      </c>
      <c r="K17" s="60">
        <f t="shared" si="39"/>
        <v>332157</v>
      </c>
      <c r="L17" s="60">
        <f t="shared" si="39"/>
        <v>335432</v>
      </c>
      <c r="M17" s="172">
        <f t="shared" si="39"/>
        <v>167725</v>
      </c>
      <c r="N17" s="60">
        <f t="shared" si="39"/>
        <v>158864</v>
      </c>
      <c r="O17" s="497">
        <f>N17/L17</f>
        <v>0.47361015049249922</v>
      </c>
      <c r="P17" s="149">
        <f t="shared" si="0"/>
        <v>158864</v>
      </c>
      <c r="Q17" s="187">
        <f t="shared" ref="Q17:V17" si="40">Q12+Q16</f>
        <v>0</v>
      </c>
      <c r="R17" s="187">
        <f t="shared" si="40"/>
        <v>0</v>
      </c>
      <c r="S17" s="60">
        <f t="shared" si="40"/>
        <v>38245</v>
      </c>
      <c r="T17" s="60">
        <f t="shared" si="40"/>
        <v>38378</v>
      </c>
      <c r="U17" s="172">
        <f t="shared" si="40"/>
        <v>19189</v>
      </c>
      <c r="V17" s="60">
        <f t="shared" si="40"/>
        <v>17548</v>
      </c>
      <c r="W17" s="497">
        <f>V17/T17</f>
        <v>0.45724112772942832</v>
      </c>
      <c r="X17" s="149">
        <f t="shared" si="1"/>
        <v>17548</v>
      </c>
      <c r="Y17" s="187">
        <f t="shared" ref="Y17:AD17" si="41">Y12+Y16</f>
        <v>0</v>
      </c>
      <c r="Z17" s="187">
        <f t="shared" si="41"/>
        <v>0</v>
      </c>
      <c r="AA17" s="60">
        <f t="shared" si="41"/>
        <v>149397</v>
      </c>
      <c r="AB17" s="60">
        <f t="shared" si="41"/>
        <v>150292</v>
      </c>
      <c r="AC17" s="172">
        <f t="shared" si="41"/>
        <v>75147</v>
      </c>
      <c r="AD17" s="60">
        <f t="shared" si="41"/>
        <v>69759</v>
      </c>
      <c r="AE17" s="497">
        <f>AD17/AB17</f>
        <v>0.46415644212599472</v>
      </c>
      <c r="AF17" s="149">
        <f t="shared" si="2"/>
        <v>69759</v>
      </c>
      <c r="AG17" s="187">
        <f t="shared" ref="AG17:AL17" si="42">AG12+AG16</f>
        <v>0</v>
      </c>
      <c r="AH17" s="187">
        <f t="shared" si="42"/>
        <v>0</v>
      </c>
      <c r="AI17" s="60">
        <f t="shared" si="42"/>
        <v>433000</v>
      </c>
      <c r="AJ17" s="60">
        <f t="shared" si="42"/>
        <v>470229</v>
      </c>
      <c r="AK17" s="172">
        <f t="shared" si="42"/>
        <v>93461</v>
      </c>
      <c r="AL17" s="60">
        <f t="shared" si="42"/>
        <v>208043</v>
      </c>
      <c r="AM17" s="497">
        <f>AL17/AJ17</f>
        <v>0.44242911432514798</v>
      </c>
      <c r="AN17" s="149">
        <f t="shared" si="3"/>
        <v>197684</v>
      </c>
      <c r="AO17" s="187">
        <f t="shared" ref="AO17:AT17" si="43">AO12+AO16</f>
        <v>10359</v>
      </c>
      <c r="AP17" s="187">
        <f t="shared" si="43"/>
        <v>0</v>
      </c>
      <c r="AQ17" s="60">
        <f t="shared" si="43"/>
        <v>136575</v>
      </c>
      <c r="AR17" s="60">
        <f t="shared" si="43"/>
        <v>137408</v>
      </c>
      <c r="AS17" s="172">
        <f t="shared" si="43"/>
        <v>68705</v>
      </c>
      <c r="AT17" s="60">
        <f t="shared" si="43"/>
        <v>59511</v>
      </c>
      <c r="AU17" s="497">
        <f>AT17/AR17</f>
        <v>0.43309705402887749</v>
      </c>
      <c r="AV17" s="149">
        <f t="shared" si="4"/>
        <v>45525</v>
      </c>
      <c r="AW17" s="187">
        <f>AW12+AW16</f>
        <v>13986</v>
      </c>
      <c r="AX17" s="187">
        <f>AX12+AX16</f>
        <v>0</v>
      </c>
      <c r="AY17" s="60">
        <f t="shared" si="5"/>
        <v>1662292</v>
      </c>
      <c r="AZ17" s="60">
        <f t="shared" si="6"/>
        <v>1824618</v>
      </c>
      <c r="BA17" s="486">
        <f t="shared" si="7"/>
        <v>805804</v>
      </c>
      <c r="BB17" s="60">
        <f t="shared" si="8"/>
        <v>800893</v>
      </c>
      <c r="BC17" s="497">
        <f>BB17/AZ17</f>
        <v>0.43893735565471786</v>
      </c>
      <c r="BD17" s="149">
        <f t="shared" si="21"/>
        <v>776548</v>
      </c>
      <c r="BE17" s="187">
        <f t="shared" si="22"/>
        <v>24345</v>
      </c>
      <c r="BF17" s="187">
        <f t="shared" si="23"/>
        <v>0</v>
      </c>
    </row>
    <row r="18" spans="1:60" s="1" customFormat="1" ht="15" customHeight="1" x14ac:dyDescent="0.2">
      <c r="A18" s="120"/>
      <c r="B18" s="53" t="s">
        <v>85</v>
      </c>
      <c r="C18" s="54"/>
      <c r="D18" s="54"/>
      <c r="E18" s="169"/>
      <c r="F18" s="54"/>
      <c r="G18" s="498"/>
      <c r="H18" s="146">
        <f t="shared" si="10"/>
        <v>0</v>
      </c>
      <c r="I18" s="188"/>
      <c r="J18" s="188"/>
      <c r="K18" s="54"/>
      <c r="L18" s="54"/>
      <c r="M18" s="169"/>
      <c r="N18" s="54"/>
      <c r="O18" s="498"/>
      <c r="P18" s="146">
        <f t="shared" si="0"/>
        <v>0</v>
      </c>
      <c r="Q18" s="188"/>
      <c r="R18" s="188"/>
      <c r="S18" s="55"/>
      <c r="T18" s="55"/>
      <c r="U18" s="169"/>
      <c r="V18" s="54"/>
      <c r="W18" s="498"/>
      <c r="X18" s="146">
        <f t="shared" si="1"/>
        <v>0</v>
      </c>
      <c r="Y18" s="188"/>
      <c r="Z18" s="188"/>
      <c r="AA18" s="55"/>
      <c r="AB18" s="55"/>
      <c r="AC18" s="169"/>
      <c r="AD18" s="54"/>
      <c r="AE18" s="498"/>
      <c r="AF18" s="146">
        <f t="shared" si="2"/>
        <v>0</v>
      </c>
      <c r="AG18" s="188"/>
      <c r="AH18" s="188"/>
      <c r="AI18" s="55"/>
      <c r="AJ18" s="55"/>
      <c r="AK18" s="169"/>
      <c r="AL18" s="54"/>
      <c r="AM18" s="498"/>
      <c r="AN18" s="146">
        <f t="shared" si="3"/>
        <v>0</v>
      </c>
      <c r="AO18" s="188"/>
      <c r="AP18" s="188"/>
      <c r="AQ18" s="55"/>
      <c r="AR18" s="55"/>
      <c r="AS18" s="169"/>
      <c r="AT18" s="54"/>
      <c r="AU18" s="498"/>
      <c r="AV18" s="146">
        <f t="shared" si="4"/>
        <v>0</v>
      </c>
      <c r="AW18" s="188"/>
      <c r="AX18" s="188"/>
      <c r="AY18" s="55">
        <f t="shared" si="5"/>
        <v>0</v>
      </c>
      <c r="AZ18" s="55">
        <f t="shared" si="6"/>
        <v>0</v>
      </c>
      <c r="BA18" s="484">
        <f t="shared" si="7"/>
        <v>0</v>
      </c>
      <c r="BB18" s="55">
        <f t="shared" si="8"/>
        <v>0</v>
      </c>
      <c r="BC18" s="498"/>
      <c r="BD18" s="151">
        <f t="shared" si="21"/>
        <v>0</v>
      </c>
      <c r="BE18" s="188">
        <f t="shared" si="22"/>
        <v>0</v>
      </c>
      <c r="BF18" s="188">
        <f t="shared" si="23"/>
        <v>0</v>
      </c>
    </row>
    <row r="19" spans="1:60" ht="15" customHeight="1" x14ac:dyDescent="0.2">
      <c r="A19" s="117"/>
      <c r="B19" s="6" t="s">
        <v>86</v>
      </c>
      <c r="C19" s="63">
        <f>456626+8213</f>
        <v>464839</v>
      </c>
      <c r="D19" s="63">
        <f>470139+67120+4408</f>
        <v>541667</v>
      </c>
      <c r="E19" s="170">
        <v>314345</v>
      </c>
      <c r="F19" s="63">
        <v>314171</v>
      </c>
      <c r="G19" s="501">
        <f>F19/D19</f>
        <v>0.58000764307221964</v>
      </c>
      <c r="H19" s="147">
        <f t="shared" si="10"/>
        <v>285626</v>
      </c>
      <c r="I19" s="185"/>
      <c r="J19" s="185">
        <f>29584-1039</f>
        <v>28545</v>
      </c>
      <c r="K19" s="63">
        <v>0</v>
      </c>
      <c r="L19" s="63">
        <v>0</v>
      </c>
      <c r="M19" s="170"/>
      <c r="N19" s="63"/>
      <c r="O19" s="501"/>
      <c r="P19" s="147">
        <f t="shared" si="0"/>
        <v>0</v>
      </c>
      <c r="Q19" s="185"/>
      <c r="R19" s="185"/>
      <c r="S19" s="63">
        <v>0</v>
      </c>
      <c r="T19" s="63">
        <v>0</v>
      </c>
      <c r="U19" s="170">
        <v>0</v>
      </c>
      <c r="V19" s="63"/>
      <c r="W19" s="501"/>
      <c r="X19" s="147">
        <f t="shared" si="1"/>
        <v>0</v>
      </c>
      <c r="Y19" s="185"/>
      <c r="Z19" s="185"/>
      <c r="AA19" s="63">
        <v>0</v>
      </c>
      <c r="AB19" s="63">
        <v>0</v>
      </c>
      <c r="AC19" s="170">
        <v>0</v>
      </c>
      <c r="AD19" s="63"/>
      <c r="AE19" s="501"/>
      <c r="AF19" s="147">
        <f t="shared" si="2"/>
        <v>0</v>
      </c>
      <c r="AG19" s="185"/>
      <c r="AH19" s="185"/>
      <c r="AI19" s="63">
        <v>0</v>
      </c>
      <c r="AJ19" s="63">
        <v>0</v>
      </c>
      <c r="AK19" s="170">
        <v>0</v>
      </c>
      <c r="AL19" s="63"/>
      <c r="AM19" s="501">
        <v>0</v>
      </c>
      <c r="AN19" s="147">
        <f t="shared" si="3"/>
        <v>0</v>
      </c>
      <c r="AO19" s="185"/>
      <c r="AP19" s="185"/>
      <c r="AQ19" s="63">
        <v>0</v>
      </c>
      <c r="AR19" s="63">
        <v>0</v>
      </c>
      <c r="AS19" s="170">
        <v>0</v>
      </c>
      <c r="AT19" s="63"/>
      <c r="AU19" s="501"/>
      <c r="AV19" s="147">
        <f t="shared" si="4"/>
        <v>0</v>
      </c>
      <c r="AW19" s="185"/>
      <c r="AX19" s="185"/>
      <c r="AY19" s="63">
        <f t="shared" si="5"/>
        <v>464839</v>
      </c>
      <c r="AZ19" s="63">
        <f t="shared" si="6"/>
        <v>541667</v>
      </c>
      <c r="BA19" s="484">
        <f t="shared" si="7"/>
        <v>314345</v>
      </c>
      <c r="BB19" s="63">
        <f t="shared" si="8"/>
        <v>314171</v>
      </c>
      <c r="BC19" s="501">
        <f>BB19/AZ19</f>
        <v>0.58000764307221964</v>
      </c>
      <c r="BD19" s="147">
        <f t="shared" si="21"/>
        <v>285626</v>
      </c>
      <c r="BE19" s="185">
        <f t="shared" si="22"/>
        <v>0</v>
      </c>
      <c r="BF19" s="185">
        <f t="shared" si="23"/>
        <v>28545</v>
      </c>
    </row>
    <row r="20" spans="1:60" ht="15" customHeight="1" x14ac:dyDescent="0.2">
      <c r="A20" s="117"/>
      <c r="B20" s="6" t="s">
        <v>87</v>
      </c>
      <c r="C20" s="63">
        <v>209213</v>
      </c>
      <c r="D20" s="63">
        <v>209213</v>
      </c>
      <c r="E20" s="170">
        <f t="shared" ref="E20:E21" si="44">ROUND(D20/2,0)</f>
        <v>104607</v>
      </c>
      <c r="F20" s="63">
        <v>121923</v>
      </c>
      <c r="G20" s="501">
        <f t="shared" ref="G20:G22" si="45">F20/D20</f>
        <v>0.58276971316313997</v>
      </c>
      <c r="H20" s="147">
        <f t="shared" si="10"/>
        <v>121923</v>
      </c>
      <c r="I20" s="185"/>
      <c r="J20" s="185"/>
      <c r="K20" s="63">
        <v>0</v>
      </c>
      <c r="L20" s="63">
        <v>0</v>
      </c>
      <c r="M20" s="170"/>
      <c r="N20" s="63"/>
      <c r="O20" s="501"/>
      <c r="P20" s="147">
        <f t="shared" si="0"/>
        <v>0</v>
      </c>
      <c r="Q20" s="185"/>
      <c r="R20" s="185"/>
      <c r="S20" s="63">
        <v>0</v>
      </c>
      <c r="T20" s="63">
        <v>0</v>
      </c>
      <c r="U20" s="170">
        <v>0</v>
      </c>
      <c r="V20" s="63"/>
      <c r="W20" s="501"/>
      <c r="X20" s="147">
        <f t="shared" si="1"/>
        <v>0</v>
      </c>
      <c r="Y20" s="185"/>
      <c r="Z20" s="185"/>
      <c r="AA20" s="63">
        <v>0</v>
      </c>
      <c r="AB20" s="63">
        <v>0</v>
      </c>
      <c r="AC20" s="170">
        <v>0</v>
      </c>
      <c r="AD20" s="63"/>
      <c r="AE20" s="501"/>
      <c r="AF20" s="147">
        <f t="shared" si="2"/>
        <v>0</v>
      </c>
      <c r="AG20" s="185"/>
      <c r="AH20" s="185"/>
      <c r="AI20" s="63">
        <v>0</v>
      </c>
      <c r="AJ20" s="63">
        <v>0</v>
      </c>
      <c r="AK20" s="170">
        <v>0</v>
      </c>
      <c r="AL20" s="63"/>
      <c r="AM20" s="501">
        <v>0</v>
      </c>
      <c r="AN20" s="147">
        <f t="shared" si="3"/>
        <v>0</v>
      </c>
      <c r="AO20" s="185"/>
      <c r="AP20" s="185"/>
      <c r="AQ20" s="63">
        <v>0</v>
      </c>
      <c r="AR20" s="63">
        <v>0</v>
      </c>
      <c r="AS20" s="170">
        <v>0</v>
      </c>
      <c r="AT20" s="63"/>
      <c r="AU20" s="501"/>
      <c r="AV20" s="147">
        <f t="shared" si="4"/>
        <v>0</v>
      </c>
      <c r="AW20" s="185"/>
      <c r="AX20" s="185"/>
      <c r="AY20" s="63">
        <f t="shared" si="5"/>
        <v>209213</v>
      </c>
      <c r="AZ20" s="63">
        <f t="shared" si="6"/>
        <v>209213</v>
      </c>
      <c r="BA20" s="484">
        <f t="shared" si="7"/>
        <v>104607</v>
      </c>
      <c r="BB20" s="63">
        <f t="shared" si="8"/>
        <v>121923</v>
      </c>
      <c r="BC20" s="501">
        <f t="shared" ref="BC20:BC22" si="46">BB20/AZ20</f>
        <v>0.58276971316313997</v>
      </c>
      <c r="BD20" s="147">
        <f t="shared" si="21"/>
        <v>121923</v>
      </c>
      <c r="BE20" s="185">
        <f t="shared" si="22"/>
        <v>0</v>
      </c>
      <c r="BF20" s="185">
        <f t="shared" si="23"/>
        <v>0</v>
      </c>
    </row>
    <row r="21" spans="1:60" ht="15" customHeight="1" x14ac:dyDescent="0.2">
      <c r="A21" s="117"/>
      <c r="B21" s="6" t="s">
        <v>88</v>
      </c>
      <c r="C21" s="63">
        <f>338122-8213</f>
        <v>329909</v>
      </c>
      <c r="D21" s="63">
        <f>453302-67120-4646</f>
        <v>381536</v>
      </c>
      <c r="E21" s="170">
        <f t="shared" si="44"/>
        <v>190768</v>
      </c>
      <c r="F21" s="63">
        <v>185614</v>
      </c>
      <c r="G21" s="501">
        <f t="shared" si="45"/>
        <v>0.48649144510609743</v>
      </c>
      <c r="H21" s="147">
        <f t="shared" si="10"/>
        <v>23904</v>
      </c>
      <c r="I21" s="185">
        <f>13218-3394+1595</f>
        <v>11419</v>
      </c>
      <c r="J21" s="185">
        <v>150291</v>
      </c>
      <c r="K21" s="63">
        <v>0</v>
      </c>
      <c r="L21" s="63">
        <v>2216</v>
      </c>
      <c r="M21" s="170">
        <f>ROUND(L21/2,0)</f>
        <v>1108</v>
      </c>
      <c r="N21" s="63">
        <v>2216</v>
      </c>
      <c r="O21" s="501">
        <f t="shared" ref="O21" si="47">N21/L21</f>
        <v>1</v>
      </c>
      <c r="P21" s="147">
        <f t="shared" si="0"/>
        <v>2216</v>
      </c>
      <c r="Q21" s="185"/>
      <c r="R21" s="185"/>
      <c r="S21" s="63">
        <v>1418</v>
      </c>
      <c r="T21" s="63">
        <v>1418</v>
      </c>
      <c r="U21" s="170">
        <f>ROUND(T21/2,0)</f>
        <v>709</v>
      </c>
      <c r="V21" s="63">
        <v>211</v>
      </c>
      <c r="W21" s="501">
        <f t="shared" ref="W21" si="48">V21/T21</f>
        <v>0.14880112834978843</v>
      </c>
      <c r="X21" s="147">
        <f t="shared" si="1"/>
        <v>211</v>
      </c>
      <c r="Y21" s="185"/>
      <c r="Z21" s="185"/>
      <c r="AA21" s="63">
        <v>6316</v>
      </c>
      <c r="AB21" s="63">
        <v>6316</v>
      </c>
      <c r="AC21" s="170">
        <f>ROUND(AB21/2,0)</f>
        <v>3158</v>
      </c>
      <c r="AD21" s="63">
        <v>1198</v>
      </c>
      <c r="AE21" s="501">
        <f t="shared" ref="AE21" si="49">AD21/AB21</f>
        <v>0.1896770107663078</v>
      </c>
      <c r="AF21" s="147">
        <f t="shared" si="2"/>
        <v>1198</v>
      </c>
      <c r="AG21" s="185"/>
      <c r="AH21" s="185"/>
      <c r="AI21" s="63">
        <v>0</v>
      </c>
      <c r="AJ21" s="63">
        <v>0</v>
      </c>
      <c r="AK21" s="170">
        <f>ROUND(AJ21/2,0)</f>
        <v>0</v>
      </c>
      <c r="AL21" s="63"/>
      <c r="AM21" s="501">
        <v>0</v>
      </c>
      <c r="AN21" s="147">
        <f t="shared" si="3"/>
        <v>0</v>
      </c>
      <c r="AO21" s="185"/>
      <c r="AP21" s="185"/>
      <c r="AQ21" s="63">
        <v>2126</v>
      </c>
      <c r="AR21" s="63">
        <v>2126</v>
      </c>
      <c r="AS21" s="170">
        <f>ROUND(AR21/2,0)</f>
        <v>1063</v>
      </c>
      <c r="AT21" s="63">
        <v>216</v>
      </c>
      <c r="AU21" s="501">
        <f t="shared" ref="AU21" si="50">AT21/AR21</f>
        <v>0.10159924741298212</v>
      </c>
      <c r="AV21" s="147">
        <f t="shared" si="4"/>
        <v>216</v>
      </c>
      <c r="AW21" s="185"/>
      <c r="AX21" s="185"/>
      <c r="AY21" s="63">
        <f t="shared" si="5"/>
        <v>339769</v>
      </c>
      <c r="AZ21" s="63">
        <f t="shared" si="6"/>
        <v>393612</v>
      </c>
      <c r="BA21" s="484">
        <f t="shared" si="7"/>
        <v>196806</v>
      </c>
      <c r="BB21" s="63">
        <f t="shared" si="8"/>
        <v>189455</v>
      </c>
      <c r="BC21" s="501">
        <f t="shared" si="46"/>
        <v>0.48132424824446407</v>
      </c>
      <c r="BD21" s="147">
        <f t="shared" si="21"/>
        <v>27745</v>
      </c>
      <c r="BE21" s="185">
        <f t="shared" si="22"/>
        <v>11419</v>
      </c>
      <c r="BF21" s="185">
        <f t="shared" si="23"/>
        <v>150291</v>
      </c>
    </row>
    <row r="22" spans="1:60" ht="15" customHeight="1" x14ac:dyDescent="0.2">
      <c r="A22" s="117"/>
      <c r="B22" s="6" t="s">
        <v>89</v>
      </c>
      <c r="C22" s="63">
        <v>1650</v>
      </c>
      <c r="D22" s="63">
        <v>1650</v>
      </c>
      <c r="E22" s="170">
        <v>1650</v>
      </c>
      <c r="F22" s="63">
        <v>1594</v>
      </c>
      <c r="G22" s="501">
        <f t="shared" si="45"/>
        <v>0.96606060606060606</v>
      </c>
      <c r="H22" s="147">
        <f t="shared" si="10"/>
        <v>1594</v>
      </c>
      <c r="I22" s="185"/>
      <c r="J22" s="185"/>
      <c r="K22" s="63">
        <v>0</v>
      </c>
      <c r="L22" s="63">
        <v>0</v>
      </c>
      <c r="M22" s="170">
        <f t="shared" ref="M22:M23" si="51">ROUND(L22/2,0)</f>
        <v>0</v>
      </c>
      <c r="N22" s="63">
        <v>373</v>
      </c>
      <c r="O22" s="501"/>
      <c r="P22" s="147">
        <f t="shared" si="0"/>
        <v>373</v>
      </c>
      <c r="Q22" s="185"/>
      <c r="R22" s="185"/>
      <c r="S22" s="63">
        <v>0</v>
      </c>
      <c r="T22" s="63">
        <v>0</v>
      </c>
      <c r="U22" s="170">
        <f t="shared" ref="U22:U23" si="52">ROUND(T22/2,0)</f>
        <v>0</v>
      </c>
      <c r="V22" s="63"/>
      <c r="W22" s="501"/>
      <c r="X22" s="147">
        <f t="shared" si="1"/>
        <v>0</v>
      </c>
      <c r="Y22" s="185"/>
      <c r="Z22" s="185"/>
      <c r="AA22" s="63">
        <v>0</v>
      </c>
      <c r="AB22" s="63">
        <v>0</v>
      </c>
      <c r="AC22" s="170">
        <f t="shared" ref="AC22:AC23" si="53">ROUND(AB22/2,0)</f>
        <v>0</v>
      </c>
      <c r="AD22" s="63"/>
      <c r="AE22" s="501"/>
      <c r="AF22" s="147">
        <f t="shared" si="2"/>
        <v>0</v>
      </c>
      <c r="AG22" s="185"/>
      <c r="AH22" s="185"/>
      <c r="AI22" s="63">
        <v>6350</v>
      </c>
      <c r="AJ22" s="63">
        <v>6350</v>
      </c>
      <c r="AK22" s="170">
        <v>1587</v>
      </c>
      <c r="AL22" s="63">
        <v>471</v>
      </c>
      <c r="AM22" s="501">
        <f t="shared" ref="AM22" si="54">AL22/AJ22</f>
        <v>7.417322834645669E-2</v>
      </c>
      <c r="AN22" s="147">
        <f t="shared" si="3"/>
        <v>1</v>
      </c>
      <c r="AO22" s="185">
        <v>470</v>
      </c>
      <c r="AP22" s="185"/>
      <c r="AQ22" s="63">
        <v>0</v>
      </c>
      <c r="AR22" s="63">
        <v>0</v>
      </c>
      <c r="AS22" s="170">
        <f t="shared" ref="AS22:AS23" si="55">ROUND(AR22/2,0)</f>
        <v>0</v>
      </c>
      <c r="AT22" s="63"/>
      <c r="AU22" s="501">
        <v>0</v>
      </c>
      <c r="AV22" s="147">
        <f t="shared" si="4"/>
        <v>0</v>
      </c>
      <c r="AW22" s="185"/>
      <c r="AX22" s="185"/>
      <c r="AY22" s="63">
        <f t="shared" si="5"/>
        <v>8000</v>
      </c>
      <c r="AZ22" s="63">
        <f t="shared" si="6"/>
        <v>8000</v>
      </c>
      <c r="BA22" s="484">
        <f t="shared" si="7"/>
        <v>3237</v>
      </c>
      <c r="BB22" s="63">
        <f t="shared" si="8"/>
        <v>2438</v>
      </c>
      <c r="BC22" s="501">
        <f t="shared" si="46"/>
        <v>0.30475000000000002</v>
      </c>
      <c r="BD22" s="147">
        <f t="shared" si="21"/>
        <v>1968</v>
      </c>
      <c r="BE22" s="185">
        <f t="shared" si="22"/>
        <v>470</v>
      </c>
      <c r="BF22" s="185">
        <f t="shared" si="23"/>
        <v>0</v>
      </c>
    </row>
    <row r="23" spans="1:60" ht="15" customHeight="1" x14ac:dyDescent="0.2">
      <c r="A23" s="117"/>
      <c r="B23" s="6" t="s">
        <v>90</v>
      </c>
      <c r="C23" s="63">
        <v>106824</v>
      </c>
      <c r="D23" s="63">
        <v>106824</v>
      </c>
      <c r="E23" s="170">
        <f t="shared" ref="E23" si="56">D23/2</f>
        <v>53412</v>
      </c>
      <c r="F23" s="63">
        <v>37368</v>
      </c>
      <c r="G23" s="501">
        <f>F23/D23</f>
        <v>0.34980903167827454</v>
      </c>
      <c r="H23" s="147">
        <f t="shared" si="10"/>
        <v>37368</v>
      </c>
      <c r="I23" s="185"/>
      <c r="J23" s="185"/>
      <c r="K23" s="63">
        <v>11839</v>
      </c>
      <c r="L23" s="63">
        <v>11839</v>
      </c>
      <c r="M23" s="170">
        <f t="shared" si="51"/>
        <v>5920</v>
      </c>
      <c r="N23" s="63">
        <v>9367</v>
      </c>
      <c r="O23" s="501">
        <f>N23/L23</f>
        <v>0.79119858096122986</v>
      </c>
      <c r="P23" s="147">
        <f t="shared" si="0"/>
        <v>9367</v>
      </c>
      <c r="Q23" s="185"/>
      <c r="R23" s="185"/>
      <c r="S23" s="63">
        <v>1860</v>
      </c>
      <c r="T23" s="63">
        <v>1860</v>
      </c>
      <c r="U23" s="170">
        <f t="shared" si="52"/>
        <v>930</v>
      </c>
      <c r="V23" s="63">
        <v>685</v>
      </c>
      <c r="W23" s="501">
        <f>V23/T23</f>
        <v>0.36827956989247312</v>
      </c>
      <c r="X23" s="147">
        <f t="shared" si="1"/>
        <v>685</v>
      </c>
      <c r="Y23" s="185"/>
      <c r="Z23" s="185"/>
      <c r="AA23" s="63">
        <v>11622</v>
      </c>
      <c r="AB23" s="63">
        <v>11109</v>
      </c>
      <c r="AC23" s="170">
        <f t="shared" si="53"/>
        <v>5555</v>
      </c>
      <c r="AD23" s="63">
        <v>2579</v>
      </c>
      <c r="AE23" s="501">
        <f>AD23/AB23</f>
        <v>0.23215410928076335</v>
      </c>
      <c r="AF23" s="147">
        <f t="shared" si="2"/>
        <v>2579</v>
      </c>
      <c r="AG23" s="185"/>
      <c r="AH23" s="185"/>
      <c r="AI23" s="63">
        <v>247118</v>
      </c>
      <c r="AJ23" s="63">
        <v>248333</v>
      </c>
      <c r="AK23" s="170">
        <v>52954</v>
      </c>
      <c r="AL23" s="63">
        <v>102161</v>
      </c>
      <c r="AM23" s="501">
        <f>AL23/AJ23</f>
        <v>0.41138712937869715</v>
      </c>
      <c r="AN23" s="147">
        <f t="shared" si="3"/>
        <v>91330</v>
      </c>
      <c r="AO23" s="185">
        <v>10831</v>
      </c>
      <c r="AP23" s="185"/>
      <c r="AQ23" s="63">
        <v>50467</v>
      </c>
      <c r="AR23" s="63">
        <v>50467</v>
      </c>
      <c r="AS23" s="170">
        <f t="shared" si="55"/>
        <v>25234</v>
      </c>
      <c r="AT23" s="63">
        <v>23385</v>
      </c>
      <c r="AU23" s="501">
        <f>AT23/AR23</f>
        <v>0.46337210454356315</v>
      </c>
      <c r="AV23" s="147">
        <f t="shared" si="4"/>
        <v>23385</v>
      </c>
      <c r="AW23" s="185"/>
      <c r="AX23" s="185"/>
      <c r="AY23" s="63">
        <f t="shared" si="5"/>
        <v>429730</v>
      </c>
      <c r="AZ23" s="63">
        <f t="shared" si="6"/>
        <v>430432</v>
      </c>
      <c r="BA23" s="484">
        <f t="shared" si="7"/>
        <v>144005</v>
      </c>
      <c r="BB23" s="63">
        <f t="shared" si="8"/>
        <v>175545</v>
      </c>
      <c r="BC23" s="501">
        <f>BB23/AZ23</f>
        <v>0.40783445468738383</v>
      </c>
      <c r="BD23" s="147">
        <f t="shared" si="21"/>
        <v>164714</v>
      </c>
      <c r="BE23" s="185">
        <f t="shared" si="22"/>
        <v>10831</v>
      </c>
      <c r="BF23" s="185">
        <f t="shared" si="23"/>
        <v>0</v>
      </c>
    </row>
    <row r="24" spans="1:60" s="58" customFormat="1" ht="15" customHeight="1" x14ac:dyDescent="0.2">
      <c r="A24" s="118" t="s">
        <v>31</v>
      </c>
      <c r="B24" s="56" t="s">
        <v>39</v>
      </c>
      <c r="C24" s="57">
        <f>SUM(C19:C23)</f>
        <v>1112435</v>
      </c>
      <c r="D24" s="57">
        <f>SUM(D19:D23)</f>
        <v>1240890</v>
      </c>
      <c r="E24" s="171">
        <f>SUM(E19:E23)</f>
        <v>664782</v>
      </c>
      <c r="F24" s="57">
        <f>SUM(F19:F23)</f>
        <v>660670</v>
      </c>
      <c r="G24" s="496">
        <f t="shared" ref="G24" si="57">F24/E24</f>
        <v>0.99381451363003215</v>
      </c>
      <c r="H24" s="148">
        <f t="shared" si="10"/>
        <v>470415</v>
      </c>
      <c r="I24" s="186">
        <f t="shared" ref="I24:N24" si="58">SUM(I19:I23)</f>
        <v>11419</v>
      </c>
      <c r="J24" s="186">
        <f t="shared" si="58"/>
        <v>178836</v>
      </c>
      <c r="K24" s="57">
        <f t="shared" si="58"/>
        <v>11839</v>
      </c>
      <c r="L24" s="57">
        <f t="shared" si="58"/>
        <v>14055</v>
      </c>
      <c r="M24" s="171">
        <f t="shared" si="58"/>
        <v>7028</v>
      </c>
      <c r="N24" s="57">
        <f t="shared" si="58"/>
        <v>11956</v>
      </c>
      <c r="O24" s="496">
        <f t="shared" ref="O24:O57" si="59">N24/M24</f>
        <v>1.701195219123506</v>
      </c>
      <c r="P24" s="148">
        <f t="shared" si="0"/>
        <v>11956</v>
      </c>
      <c r="Q24" s="186">
        <f t="shared" ref="Q24:V24" si="60">SUM(Q19:Q23)</f>
        <v>0</v>
      </c>
      <c r="R24" s="186">
        <f t="shared" si="60"/>
        <v>0</v>
      </c>
      <c r="S24" s="57">
        <f t="shared" si="60"/>
        <v>3278</v>
      </c>
      <c r="T24" s="57">
        <f t="shared" si="60"/>
        <v>3278</v>
      </c>
      <c r="U24" s="171">
        <f t="shared" si="60"/>
        <v>1639</v>
      </c>
      <c r="V24" s="57">
        <f t="shared" si="60"/>
        <v>896</v>
      </c>
      <c r="W24" s="496">
        <f t="shared" ref="W24" si="61">V24/U24</f>
        <v>0.5466748017083588</v>
      </c>
      <c r="X24" s="148">
        <f t="shared" si="1"/>
        <v>896</v>
      </c>
      <c r="Y24" s="186">
        <f t="shared" ref="Y24:AD24" si="62">SUM(Y19:Y23)</f>
        <v>0</v>
      </c>
      <c r="Z24" s="186">
        <f t="shared" si="62"/>
        <v>0</v>
      </c>
      <c r="AA24" s="57">
        <f t="shared" si="62"/>
        <v>17938</v>
      </c>
      <c r="AB24" s="57">
        <f t="shared" si="62"/>
        <v>17425</v>
      </c>
      <c r="AC24" s="171">
        <f t="shared" si="62"/>
        <v>8713</v>
      </c>
      <c r="AD24" s="57">
        <f t="shared" si="62"/>
        <v>3777</v>
      </c>
      <c r="AE24" s="496">
        <f t="shared" ref="AE24:AE57" si="63">AD24/AC24</f>
        <v>0.43349018707678183</v>
      </c>
      <c r="AF24" s="148">
        <f t="shared" si="2"/>
        <v>3777</v>
      </c>
      <c r="AG24" s="186">
        <f t="shared" ref="AG24:AL24" si="64">SUM(AG19:AG23)</f>
        <v>0</v>
      </c>
      <c r="AH24" s="186">
        <f t="shared" si="64"/>
        <v>0</v>
      </c>
      <c r="AI24" s="57">
        <f t="shared" si="64"/>
        <v>253468</v>
      </c>
      <c r="AJ24" s="57">
        <f t="shared" si="64"/>
        <v>254683</v>
      </c>
      <c r="AK24" s="171">
        <f t="shared" si="64"/>
        <v>54541</v>
      </c>
      <c r="AL24" s="57">
        <f t="shared" si="64"/>
        <v>102632</v>
      </c>
      <c r="AM24" s="496">
        <f t="shared" ref="AM24:AM57" si="65">AL24/AK24</f>
        <v>1.8817403421279404</v>
      </c>
      <c r="AN24" s="148">
        <f t="shared" si="3"/>
        <v>91331</v>
      </c>
      <c r="AO24" s="186">
        <f t="shared" ref="AO24:AT24" si="66">SUM(AO19:AO23)</f>
        <v>11301</v>
      </c>
      <c r="AP24" s="186">
        <f t="shared" si="66"/>
        <v>0</v>
      </c>
      <c r="AQ24" s="57">
        <f t="shared" si="66"/>
        <v>52593</v>
      </c>
      <c r="AR24" s="57">
        <f t="shared" si="66"/>
        <v>52593</v>
      </c>
      <c r="AS24" s="171">
        <f t="shared" si="66"/>
        <v>26297</v>
      </c>
      <c r="AT24" s="57">
        <f t="shared" si="66"/>
        <v>23601</v>
      </c>
      <c r="AU24" s="496">
        <f t="shared" ref="AU24" si="67">AT24/AS24</f>
        <v>0.89747879986310231</v>
      </c>
      <c r="AV24" s="148">
        <f t="shared" si="4"/>
        <v>23601</v>
      </c>
      <c r="AW24" s="186">
        <f>SUM(AW19:AW23)</f>
        <v>0</v>
      </c>
      <c r="AX24" s="186">
        <f>SUM(AX19:AX23)</f>
        <v>0</v>
      </c>
      <c r="AY24" s="57">
        <f t="shared" si="5"/>
        <v>1451551</v>
      </c>
      <c r="AZ24" s="57">
        <f t="shared" si="6"/>
        <v>1582924</v>
      </c>
      <c r="BA24" s="485">
        <f t="shared" si="7"/>
        <v>763000</v>
      </c>
      <c r="BB24" s="57">
        <f t="shared" si="8"/>
        <v>803532</v>
      </c>
      <c r="BC24" s="496">
        <f t="shared" ref="BC24:BC57" si="68">BB24/BA24</f>
        <v>1.0531218872870249</v>
      </c>
      <c r="BD24" s="148">
        <f t="shared" si="21"/>
        <v>601976</v>
      </c>
      <c r="BE24" s="186">
        <f t="shared" si="22"/>
        <v>22720</v>
      </c>
      <c r="BF24" s="186">
        <f t="shared" si="23"/>
        <v>178836</v>
      </c>
    </row>
    <row r="25" spans="1:60" ht="15" customHeight="1" x14ac:dyDescent="0.2">
      <c r="A25" s="117"/>
      <c r="B25" s="6" t="s">
        <v>91</v>
      </c>
      <c r="C25" s="63">
        <v>28052</v>
      </c>
      <c r="D25" s="63">
        <v>28052</v>
      </c>
      <c r="E25" s="170">
        <f>ROUND(D25/2,0)</f>
        <v>14026</v>
      </c>
      <c r="F25" s="63">
        <v>2220</v>
      </c>
      <c r="G25" s="501">
        <f t="shared" ref="G25:G27" si="69">F25/D25</f>
        <v>7.9138742335662343E-2</v>
      </c>
      <c r="H25" s="147">
        <f t="shared" si="10"/>
        <v>2220</v>
      </c>
      <c r="I25" s="185"/>
      <c r="J25" s="185"/>
      <c r="K25" s="63">
        <v>0</v>
      </c>
      <c r="L25" s="63">
        <v>0</v>
      </c>
      <c r="M25" s="170"/>
      <c r="N25" s="63"/>
      <c r="O25" s="501"/>
      <c r="P25" s="147">
        <f t="shared" si="0"/>
        <v>0</v>
      </c>
      <c r="Q25" s="185"/>
      <c r="R25" s="185"/>
      <c r="S25" s="63">
        <v>0</v>
      </c>
      <c r="T25" s="63">
        <v>0</v>
      </c>
      <c r="U25" s="170"/>
      <c r="V25" s="63"/>
      <c r="W25" s="501"/>
      <c r="X25" s="147">
        <f t="shared" si="1"/>
        <v>0</v>
      </c>
      <c r="Y25" s="185"/>
      <c r="Z25" s="185"/>
      <c r="AA25" s="63">
        <v>0</v>
      </c>
      <c r="AB25" s="63">
        <v>0</v>
      </c>
      <c r="AC25" s="170"/>
      <c r="AD25" s="63"/>
      <c r="AE25" s="501"/>
      <c r="AF25" s="147">
        <f t="shared" si="2"/>
        <v>0</v>
      </c>
      <c r="AG25" s="185"/>
      <c r="AH25" s="185"/>
      <c r="AI25" s="63">
        <v>0</v>
      </c>
      <c r="AJ25" s="63">
        <v>0</v>
      </c>
      <c r="AK25" s="170"/>
      <c r="AL25" s="63"/>
      <c r="AM25" s="501">
        <v>0</v>
      </c>
      <c r="AN25" s="147">
        <f t="shared" si="3"/>
        <v>0</v>
      </c>
      <c r="AO25" s="185"/>
      <c r="AP25" s="185"/>
      <c r="AQ25" s="63">
        <v>0</v>
      </c>
      <c r="AR25" s="63">
        <v>0</v>
      </c>
      <c r="AS25" s="170"/>
      <c r="AT25" s="63"/>
      <c r="AU25" s="501">
        <v>0</v>
      </c>
      <c r="AV25" s="147">
        <f t="shared" si="4"/>
        <v>0</v>
      </c>
      <c r="AW25" s="185"/>
      <c r="AX25" s="185"/>
      <c r="AY25" s="63">
        <f t="shared" si="5"/>
        <v>28052</v>
      </c>
      <c r="AZ25" s="63">
        <f t="shared" si="6"/>
        <v>28052</v>
      </c>
      <c r="BA25" s="484">
        <f t="shared" si="7"/>
        <v>14026</v>
      </c>
      <c r="BB25" s="63">
        <f t="shared" si="8"/>
        <v>2220</v>
      </c>
      <c r="BC25" s="501">
        <f t="shared" ref="BC25:BC27" si="70">BB25/AZ25</f>
        <v>7.9138742335662343E-2</v>
      </c>
      <c r="BD25" s="147">
        <f t="shared" si="21"/>
        <v>2220</v>
      </c>
      <c r="BE25" s="185">
        <f t="shared" si="22"/>
        <v>0</v>
      </c>
      <c r="BF25" s="185">
        <f t="shared" si="23"/>
        <v>0</v>
      </c>
    </row>
    <row r="26" spans="1:60" ht="15" customHeight="1" x14ac:dyDescent="0.2">
      <c r="A26" s="117"/>
      <c r="B26" s="6" t="s">
        <v>92</v>
      </c>
      <c r="C26" s="63">
        <v>34524</v>
      </c>
      <c r="D26" s="63">
        <f>265757+238</f>
        <v>265995</v>
      </c>
      <c r="E26" s="170">
        <v>231282</v>
      </c>
      <c r="F26" s="63">
        <v>231474</v>
      </c>
      <c r="G26" s="501">
        <f t="shared" si="69"/>
        <v>0.87021936502565833</v>
      </c>
      <c r="H26" s="147">
        <f t="shared" si="10"/>
        <v>231474</v>
      </c>
      <c r="I26" s="185"/>
      <c r="J26" s="185"/>
      <c r="K26" s="63">
        <v>0</v>
      </c>
      <c r="L26" s="63">
        <v>0</v>
      </c>
      <c r="M26" s="170"/>
      <c r="N26" s="63"/>
      <c r="O26" s="501"/>
      <c r="P26" s="147">
        <f t="shared" si="0"/>
        <v>0</v>
      </c>
      <c r="Q26" s="185"/>
      <c r="R26" s="185"/>
      <c r="S26" s="63">
        <v>0</v>
      </c>
      <c r="T26" s="63">
        <v>0</v>
      </c>
      <c r="U26" s="170"/>
      <c r="V26" s="63"/>
      <c r="W26" s="501"/>
      <c r="X26" s="147">
        <f t="shared" si="1"/>
        <v>0</v>
      </c>
      <c r="Y26" s="185"/>
      <c r="Z26" s="185"/>
      <c r="AA26" s="63">
        <v>0</v>
      </c>
      <c r="AB26" s="63">
        <v>0</v>
      </c>
      <c r="AC26" s="170"/>
      <c r="AD26" s="63"/>
      <c r="AE26" s="501"/>
      <c r="AF26" s="147">
        <f t="shared" si="2"/>
        <v>0</v>
      </c>
      <c r="AG26" s="185"/>
      <c r="AH26" s="185"/>
      <c r="AI26" s="63">
        <v>0</v>
      </c>
      <c r="AJ26" s="63">
        <v>0</v>
      </c>
      <c r="AK26" s="170"/>
      <c r="AL26" s="63"/>
      <c r="AM26" s="501">
        <v>0</v>
      </c>
      <c r="AN26" s="147">
        <f t="shared" si="3"/>
        <v>0</v>
      </c>
      <c r="AO26" s="185"/>
      <c r="AP26" s="185"/>
      <c r="AQ26" s="63">
        <v>0</v>
      </c>
      <c r="AR26" s="63">
        <v>0</v>
      </c>
      <c r="AS26" s="170"/>
      <c r="AT26" s="63"/>
      <c r="AU26" s="501">
        <v>0</v>
      </c>
      <c r="AV26" s="147">
        <f t="shared" si="4"/>
        <v>0</v>
      </c>
      <c r="AW26" s="185"/>
      <c r="AX26" s="185"/>
      <c r="AY26" s="63">
        <f t="shared" si="5"/>
        <v>34524</v>
      </c>
      <c r="AZ26" s="63">
        <f t="shared" si="6"/>
        <v>265995</v>
      </c>
      <c r="BA26" s="484">
        <f t="shared" si="7"/>
        <v>231282</v>
      </c>
      <c r="BB26" s="63">
        <f t="shared" si="8"/>
        <v>231474</v>
      </c>
      <c r="BC26" s="501">
        <f t="shared" si="70"/>
        <v>0.87021936502565833</v>
      </c>
      <c r="BD26" s="147">
        <f t="shared" si="21"/>
        <v>231474</v>
      </c>
      <c r="BE26" s="185">
        <f t="shared" si="22"/>
        <v>0</v>
      </c>
      <c r="BF26" s="185">
        <f t="shared" si="23"/>
        <v>0</v>
      </c>
    </row>
    <row r="27" spans="1:60" ht="15" customHeight="1" x14ac:dyDescent="0.2">
      <c r="A27" s="117"/>
      <c r="B27" s="6" t="s">
        <v>93</v>
      </c>
      <c r="C27" s="63">
        <f>1863+2500</f>
        <v>4363</v>
      </c>
      <c r="D27" s="63">
        <f>1863+2500</f>
        <v>4363</v>
      </c>
      <c r="E27" s="170">
        <f t="shared" ref="E27" si="71">ROUND(D27/2,0)</f>
        <v>2182</v>
      </c>
      <c r="F27" s="63">
        <v>0</v>
      </c>
      <c r="G27" s="501">
        <f t="shared" si="69"/>
        <v>0</v>
      </c>
      <c r="H27" s="147">
        <f t="shared" si="10"/>
        <v>0</v>
      </c>
      <c r="I27" s="185"/>
      <c r="J27" s="185"/>
      <c r="K27" s="63">
        <v>19</v>
      </c>
      <c r="L27" s="63">
        <v>19</v>
      </c>
      <c r="M27" s="170">
        <v>19</v>
      </c>
      <c r="N27" s="63">
        <v>19</v>
      </c>
      <c r="O27" s="501">
        <f t="shared" ref="O27" si="72">N27/L27</f>
        <v>1</v>
      </c>
      <c r="P27" s="147">
        <f t="shared" si="0"/>
        <v>19</v>
      </c>
      <c r="Q27" s="185"/>
      <c r="R27" s="185"/>
      <c r="S27" s="63">
        <v>0</v>
      </c>
      <c r="T27" s="63">
        <v>0</v>
      </c>
      <c r="U27" s="170"/>
      <c r="V27" s="63"/>
      <c r="W27" s="501"/>
      <c r="X27" s="147">
        <f t="shared" si="1"/>
        <v>0</v>
      </c>
      <c r="Y27" s="185"/>
      <c r="Z27" s="185"/>
      <c r="AA27" s="63">
        <v>0</v>
      </c>
      <c r="AB27" s="63">
        <v>0</v>
      </c>
      <c r="AC27" s="170"/>
      <c r="AD27" s="63"/>
      <c r="AE27" s="501"/>
      <c r="AF27" s="147">
        <f t="shared" si="2"/>
        <v>0</v>
      </c>
      <c r="AG27" s="185"/>
      <c r="AH27" s="185"/>
      <c r="AI27" s="63">
        <v>0</v>
      </c>
      <c r="AJ27" s="63">
        <v>0</v>
      </c>
      <c r="AK27" s="170"/>
      <c r="AL27" s="63"/>
      <c r="AM27" s="501">
        <v>0</v>
      </c>
      <c r="AN27" s="147">
        <f t="shared" si="3"/>
        <v>0</v>
      </c>
      <c r="AO27" s="185"/>
      <c r="AP27" s="185"/>
      <c r="AQ27" s="63">
        <v>0</v>
      </c>
      <c r="AR27" s="63">
        <v>0</v>
      </c>
      <c r="AS27" s="170"/>
      <c r="AT27" s="63"/>
      <c r="AU27" s="501">
        <v>0</v>
      </c>
      <c r="AV27" s="147">
        <f t="shared" si="4"/>
        <v>0</v>
      </c>
      <c r="AW27" s="185"/>
      <c r="AX27" s="185"/>
      <c r="AY27" s="63">
        <f t="shared" si="5"/>
        <v>4382</v>
      </c>
      <c r="AZ27" s="63">
        <f t="shared" si="6"/>
        <v>4382</v>
      </c>
      <c r="BA27" s="484">
        <f t="shared" si="7"/>
        <v>2201</v>
      </c>
      <c r="BB27" s="63">
        <f t="shared" si="8"/>
        <v>19</v>
      </c>
      <c r="BC27" s="501">
        <f t="shared" si="70"/>
        <v>4.3359196713829299E-3</v>
      </c>
      <c r="BD27" s="147">
        <f t="shared" si="21"/>
        <v>19</v>
      </c>
      <c r="BE27" s="185">
        <f t="shared" si="22"/>
        <v>0</v>
      </c>
      <c r="BF27" s="185">
        <f t="shared" si="23"/>
        <v>0</v>
      </c>
    </row>
    <row r="28" spans="1:60" s="58" customFormat="1" ht="15" customHeight="1" x14ac:dyDescent="0.2">
      <c r="A28" s="118" t="s">
        <v>32</v>
      </c>
      <c r="B28" s="56" t="s">
        <v>40</v>
      </c>
      <c r="C28" s="57">
        <f>SUM(C25:C27)</f>
        <v>66939</v>
      </c>
      <c r="D28" s="57">
        <f>SUM(D25:D27)</f>
        <v>298410</v>
      </c>
      <c r="E28" s="171">
        <f>SUM(E25:E27)</f>
        <v>247490</v>
      </c>
      <c r="F28" s="57">
        <f>SUM(F25:F27)</f>
        <v>233694</v>
      </c>
      <c r="G28" s="508">
        <f>F28/D28</f>
        <v>0.78313059213833314</v>
      </c>
      <c r="H28" s="148">
        <f t="shared" si="10"/>
        <v>233694</v>
      </c>
      <c r="I28" s="186">
        <f t="shared" ref="I28:N28" si="73">SUM(I25:I27)</f>
        <v>0</v>
      </c>
      <c r="J28" s="186">
        <f t="shared" si="73"/>
        <v>0</v>
      </c>
      <c r="K28" s="57">
        <f t="shared" si="73"/>
        <v>19</v>
      </c>
      <c r="L28" s="57">
        <f t="shared" si="73"/>
        <v>19</v>
      </c>
      <c r="M28" s="171">
        <f t="shared" si="73"/>
        <v>19</v>
      </c>
      <c r="N28" s="57">
        <f t="shared" si="73"/>
        <v>19</v>
      </c>
      <c r="O28" s="501">
        <f>N28/L28</f>
        <v>1</v>
      </c>
      <c r="P28" s="148">
        <f t="shared" si="0"/>
        <v>19</v>
      </c>
      <c r="Q28" s="186">
        <f t="shared" ref="Q28:V28" si="74">SUM(Q25:Q27)</f>
        <v>0</v>
      </c>
      <c r="R28" s="186">
        <f t="shared" si="74"/>
        <v>0</v>
      </c>
      <c r="S28" s="57">
        <f t="shared" si="74"/>
        <v>0</v>
      </c>
      <c r="T28" s="57">
        <f t="shared" si="74"/>
        <v>0</v>
      </c>
      <c r="U28" s="171">
        <f t="shared" si="74"/>
        <v>0</v>
      </c>
      <c r="V28" s="57">
        <f t="shared" si="74"/>
        <v>0</v>
      </c>
      <c r="W28" s="501"/>
      <c r="X28" s="148">
        <f t="shared" si="1"/>
        <v>0</v>
      </c>
      <c r="Y28" s="186">
        <f t="shared" ref="Y28:AD28" si="75">SUM(Y25:Y27)</f>
        <v>0</v>
      </c>
      <c r="Z28" s="186">
        <f t="shared" si="75"/>
        <v>0</v>
      </c>
      <c r="AA28" s="57">
        <f t="shared" si="75"/>
        <v>0</v>
      </c>
      <c r="AB28" s="57">
        <f t="shared" si="75"/>
        <v>0</v>
      </c>
      <c r="AC28" s="171">
        <f t="shared" si="75"/>
        <v>0</v>
      </c>
      <c r="AD28" s="57">
        <f t="shared" si="75"/>
        <v>0</v>
      </c>
      <c r="AE28" s="501">
        <v>0</v>
      </c>
      <c r="AF28" s="148">
        <f t="shared" si="2"/>
        <v>0</v>
      </c>
      <c r="AG28" s="186">
        <f t="shared" ref="AG28:AL28" si="76">SUM(AG25:AG27)</f>
        <v>0</v>
      </c>
      <c r="AH28" s="186">
        <f t="shared" si="76"/>
        <v>0</v>
      </c>
      <c r="AI28" s="57">
        <f t="shared" si="76"/>
        <v>0</v>
      </c>
      <c r="AJ28" s="57">
        <f t="shared" si="76"/>
        <v>0</v>
      </c>
      <c r="AK28" s="171">
        <f t="shared" si="76"/>
        <v>0</v>
      </c>
      <c r="AL28" s="57">
        <f t="shared" si="76"/>
        <v>0</v>
      </c>
      <c r="AM28" s="501">
        <v>0</v>
      </c>
      <c r="AN28" s="148">
        <f t="shared" si="3"/>
        <v>0</v>
      </c>
      <c r="AO28" s="186">
        <f t="shared" ref="AO28:AT28" si="77">SUM(AO25:AO27)</f>
        <v>0</v>
      </c>
      <c r="AP28" s="186">
        <f t="shared" si="77"/>
        <v>0</v>
      </c>
      <c r="AQ28" s="57">
        <f t="shared" si="77"/>
        <v>0</v>
      </c>
      <c r="AR28" s="57">
        <f t="shared" si="77"/>
        <v>0</v>
      </c>
      <c r="AS28" s="171">
        <f t="shared" si="77"/>
        <v>0</v>
      </c>
      <c r="AT28" s="57">
        <f t="shared" si="77"/>
        <v>0</v>
      </c>
      <c r="AU28" s="501">
        <v>0</v>
      </c>
      <c r="AV28" s="148">
        <f t="shared" si="4"/>
        <v>0</v>
      </c>
      <c r="AW28" s="186">
        <f>SUM(AW25:AW27)</f>
        <v>0</v>
      </c>
      <c r="AX28" s="186">
        <f>SUM(AX25:AX27)</f>
        <v>0</v>
      </c>
      <c r="AY28" s="57">
        <f t="shared" si="5"/>
        <v>66958</v>
      </c>
      <c r="AZ28" s="57">
        <f t="shared" si="6"/>
        <v>298429</v>
      </c>
      <c r="BA28" s="485">
        <f t="shared" si="7"/>
        <v>247509</v>
      </c>
      <c r="BB28" s="57">
        <f t="shared" si="8"/>
        <v>233713</v>
      </c>
      <c r="BC28" s="501">
        <f>BB28/AZ28</f>
        <v>0.78314439950541004</v>
      </c>
      <c r="BD28" s="148">
        <f t="shared" si="21"/>
        <v>233713</v>
      </c>
      <c r="BE28" s="186">
        <f t="shared" si="22"/>
        <v>0</v>
      </c>
      <c r="BF28" s="186">
        <f t="shared" si="23"/>
        <v>0</v>
      </c>
    </row>
    <row r="29" spans="1:60" s="61" customFormat="1" ht="15" customHeight="1" x14ac:dyDescent="0.2">
      <c r="A29" s="119"/>
      <c r="B29" s="59" t="s">
        <v>94</v>
      </c>
      <c r="C29" s="60">
        <f>C24+C28</f>
        <v>1179374</v>
      </c>
      <c r="D29" s="60">
        <f>D24+D28</f>
        <v>1539300</v>
      </c>
      <c r="E29" s="172">
        <f>E24+E28</f>
        <v>912272</v>
      </c>
      <c r="F29" s="60">
        <f>F24+F28</f>
        <v>894364</v>
      </c>
      <c r="G29" s="497">
        <f>F29/D29</f>
        <v>0.58101994413044888</v>
      </c>
      <c r="H29" s="149">
        <f t="shared" si="10"/>
        <v>704109</v>
      </c>
      <c r="I29" s="187">
        <f t="shared" ref="I29:N29" si="78">I24+I28</f>
        <v>11419</v>
      </c>
      <c r="J29" s="187">
        <f t="shared" si="78"/>
        <v>178836</v>
      </c>
      <c r="K29" s="60">
        <f t="shared" si="78"/>
        <v>11858</v>
      </c>
      <c r="L29" s="60">
        <f t="shared" si="78"/>
        <v>14074</v>
      </c>
      <c r="M29" s="172">
        <f t="shared" si="78"/>
        <v>7047</v>
      </c>
      <c r="N29" s="60">
        <f t="shared" si="78"/>
        <v>11975</v>
      </c>
      <c r="O29" s="497">
        <f>N29/L29</f>
        <v>0.85085974136705977</v>
      </c>
      <c r="P29" s="149">
        <f t="shared" si="0"/>
        <v>11975</v>
      </c>
      <c r="Q29" s="187">
        <f t="shared" ref="Q29:V29" si="79">Q24+Q28</f>
        <v>0</v>
      </c>
      <c r="R29" s="187">
        <f t="shared" si="79"/>
        <v>0</v>
      </c>
      <c r="S29" s="60">
        <f t="shared" si="79"/>
        <v>3278</v>
      </c>
      <c r="T29" s="60">
        <f t="shared" si="79"/>
        <v>3278</v>
      </c>
      <c r="U29" s="172">
        <f t="shared" si="79"/>
        <v>1639</v>
      </c>
      <c r="V29" s="60">
        <f t="shared" si="79"/>
        <v>896</v>
      </c>
      <c r="W29" s="497">
        <f>V29/T29</f>
        <v>0.2733374008541794</v>
      </c>
      <c r="X29" s="149">
        <f t="shared" si="1"/>
        <v>896</v>
      </c>
      <c r="Y29" s="187">
        <f t="shared" ref="Y29:AD29" si="80">Y24+Y28</f>
        <v>0</v>
      </c>
      <c r="Z29" s="187">
        <f t="shared" si="80"/>
        <v>0</v>
      </c>
      <c r="AA29" s="60">
        <f t="shared" si="80"/>
        <v>17938</v>
      </c>
      <c r="AB29" s="60">
        <f t="shared" si="80"/>
        <v>17425</v>
      </c>
      <c r="AC29" s="172">
        <f t="shared" si="80"/>
        <v>8713</v>
      </c>
      <c r="AD29" s="60">
        <f t="shared" si="80"/>
        <v>3777</v>
      </c>
      <c r="AE29" s="497">
        <f>AD29/AB29</f>
        <v>0.21675753228120517</v>
      </c>
      <c r="AF29" s="149">
        <f t="shared" si="2"/>
        <v>3777</v>
      </c>
      <c r="AG29" s="187">
        <f t="shared" ref="AG29:AL29" si="81">AG24+AG28</f>
        <v>0</v>
      </c>
      <c r="AH29" s="187">
        <f t="shared" si="81"/>
        <v>0</v>
      </c>
      <c r="AI29" s="60">
        <f t="shared" si="81"/>
        <v>253468</v>
      </c>
      <c r="AJ29" s="60">
        <f t="shared" si="81"/>
        <v>254683</v>
      </c>
      <c r="AK29" s="172">
        <f t="shared" si="81"/>
        <v>54541</v>
      </c>
      <c r="AL29" s="60">
        <f t="shared" si="81"/>
        <v>102632</v>
      </c>
      <c r="AM29" s="497">
        <f>AL29/AJ29</f>
        <v>0.40297939006529687</v>
      </c>
      <c r="AN29" s="149">
        <f t="shared" si="3"/>
        <v>91331</v>
      </c>
      <c r="AO29" s="187">
        <f t="shared" ref="AO29:AT29" si="82">AO24+AO28</f>
        <v>11301</v>
      </c>
      <c r="AP29" s="187">
        <f t="shared" si="82"/>
        <v>0</v>
      </c>
      <c r="AQ29" s="60">
        <f t="shared" si="82"/>
        <v>52593</v>
      </c>
      <c r="AR29" s="60">
        <f t="shared" si="82"/>
        <v>52593</v>
      </c>
      <c r="AS29" s="172">
        <f t="shared" si="82"/>
        <v>26297</v>
      </c>
      <c r="AT29" s="60">
        <f t="shared" si="82"/>
        <v>23601</v>
      </c>
      <c r="AU29" s="497">
        <f>AT29/AR29</f>
        <v>0.44874793223432774</v>
      </c>
      <c r="AV29" s="149">
        <f t="shared" si="4"/>
        <v>23601</v>
      </c>
      <c r="AW29" s="187">
        <f>AW24+AW28</f>
        <v>0</v>
      </c>
      <c r="AX29" s="187">
        <f>AX24+AX28</f>
        <v>0</v>
      </c>
      <c r="AY29" s="60">
        <f t="shared" si="5"/>
        <v>1518509</v>
      </c>
      <c r="AZ29" s="60">
        <f t="shared" si="6"/>
        <v>1881353</v>
      </c>
      <c r="BA29" s="486">
        <f t="shared" si="7"/>
        <v>1010509</v>
      </c>
      <c r="BB29" s="60">
        <f t="shared" si="8"/>
        <v>1037245</v>
      </c>
      <c r="BC29" s="497">
        <f>BB29/AZ29</f>
        <v>0.55132928270239556</v>
      </c>
      <c r="BD29" s="149">
        <f t="shared" si="21"/>
        <v>835689</v>
      </c>
      <c r="BE29" s="187">
        <f t="shared" si="22"/>
        <v>22720</v>
      </c>
      <c r="BF29" s="187">
        <f t="shared" si="23"/>
        <v>178836</v>
      </c>
    </row>
    <row r="30" spans="1:60" ht="15" customHeight="1" x14ac:dyDescent="0.2">
      <c r="A30" s="117"/>
      <c r="B30" s="53" t="s">
        <v>41</v>
      </c>
      <c r="C30" s="54"/>
      <c r="D30" s="54"/>
      <c r="E30" s="169"/>
      <c r="F30" s="54"/>
      <c r="G30" s="501"/>
      <c r="H30" s="146">
        <f t="shared" si="10"/>
        <v>0</v>
      </c>
      <c r="I30" s="185"/>
      <c r="J30" s="185"/>
      <c r="K30" s="54"/>
      <c r="L30" s="54"/>
      <c r="M30" s="169"/>
      <c r="N30" s="54"/>
      <c r="O30" s="501"/>
      <c r="P30" s="146">
        <f t="shared" si="0"/>
        <v>0</v>
      </c>
      <c r="Q30" s="185"/>
      <c r="R30" s="185"/>
      <c r="S30" s="55"/>
      <c r="T30" s="55"/>
      <c r="U30" s="169"/>
      <c r="V30" s="54"/>
      <c r="W30" s="501"/>
      <c r="X30" s="146">
        <f t="shared" si="1"/>
        <v>0</v>
      </c>
      <c r="Y30" s="185"/>
      <c r="Z30" s="185"/>
      <c r="AA30" s="55"/>
      <c r="AB30" s="55"/>
      <c r="AC30" s="169"/>
      <c r="AD30" s="54"/>
      <c r="AE30" s="501"/>
      <c r="AF30" s="146">
        <f t="shared" si="2"/>
        <v>0</v>
      </c>
      <c r="AG30" s="185"/>
      <c r="AH30" s="185"/>
      <c r="AI30" s="55"/>
      <c r="AJ30" s="55"/>
      <c r="AK30" s="169"/>
      <c r="AL30" s="54"/>
      <c r="AM30" s="501"/>
      <c r="AN30" s="146">
        <f t="shared" si="3"/>
        <v>0</v>
      </c>
      <c r="AO30" s="185"/>
      <c r="AP30" s="185"/>
      <c r="AQ30" s="55"/>
      <c r="AR30" s="55"/>
      <c r="AS30" s="169"/>
      <c r="AT30" s="54"/>
      <c r="AU30" s="501"/>
      <c r="AV30" s="146">
        <f t="shared" si="4"/>
        <v>0</v>
      </c>
      <c r="AW30" s="185"/>
      <c r="AX30" s="185"/>
      <c r="AY30" s="55">
        <f t="shared" si="5"/>
        <v>0</v>
      </c>
      <c r="AZ30" s="55">
        <f t="shared" si="6"/>
        <v>0</v>
      </c>
      <c r="BA30" s="484">
        <f t="shared" si="7"/>
        <v>0</v>
      </c>
      <c r="BB30" s="55">
        <f t="shared" si="8"/>
        <v>0</v>
      </c>
      <c r="BC30" s="501"/>
      <c r="BD30" s="147">
        <f t="shared" si="21"/>
        <v>0</v>
      </c>
      <c r="BE30" s="185">
        <f t="shared" si="22"/>
        <v>0</v>
      </c>
      <c r="BF30" s="185">
        <f t="shared" si="23"/>
        <v>0</v>
      </c>
    </row>
    <row r="31" spans="1:60" ht="15" customHeight="1" x14ac:dyDescent="0.2">
      <c r="A31" s="117"/>
      <c r="B31" s="6" t="s">
        <v>95</v>
      </c>
      <c r="C31" s="63">
        <v>1332</v>
      </c>
      <c r="D31" s="63">
        <v>231246</v>
      </c>
      <c r="E31" s="170">
        <v>231246</v>
      </c>
      <c r="F31" s="63">
        <v>231246</v>
      </c>
      <c r="G31" s="501">
        <f>F31/D31</f>
        <v>1</v>
      </c>
      <c r="H31" s="147">
        <f t="shared" si="10"/>
        <v>231246</v>
      </c>
      <c r="I31" s="185"/>
      <c r="J31" s="185"/>
      <c r="K31" s="63">
        <v>0</v>
      </c>
      <c r="L31" s="63">
        <v>0</v>
      </c>
      <c r="M31" s="170"/>
      <c r="N31" s="63"/>
      <c r="O31" s="501"/>
      <c r="P31" s="147">
        <f t="shared" si="0"/>
        <v>0</v>
      </c>
      <c r="Q31" s="185"/>
      <c r="R31" s="185"/>
      <c r="S31" s="63">
        <v>0</v>
      </c>
      <c r="T31" s="63">
        <v>0</v>
      </c>
      <c r="U31" s="170"/>
      <c r="V31" s="63"/>
      <c r="W31" s="501"/>
      <c r="X31" s="147">
        <f t="shared" si="1"/>
        <v>0</v>
      </c>
      <c r="Y31" s="185"/>
      <c r="Z31" s="185"/>
      <c r="AA31" s="63">
        <v>0</v>
      </c>
      <c r="AB31" s="63">
        <v>0</v>
      </c>
      <c r="AC31" s="170"/>
      <c r="AD31" s="63"/>
      <c r="AE31" s="501"/>
      <c r="AF31" s="147">
        <f t="shared" si="2"/>
        <v>0</v>
      </c>
      <c r="AG31" s="185"/>
      <c r="AH31" s="185"/>
      <c r="AI31" s="63">
        <v>0</v>
      </c>
      <c r="AJ31" s="63">
        <v>0</v>
      </c>
      <c r="AK31" s="170"/>
      <c r="AL31" s="63"/>
      <c r="AM31" s="501">
        <v>0</v>
      </c>
      <c r="AN31" s="147">
        <f t="shared" si="3"/>
        <v>0</v>
      </c>
      <c r="AO31" s="185"/>
      <c r="AP31" s="185"/>
      <c r="AQ31" s="63">
        <v>0</v>
      </c>
      <c r="AR31" s="63">
        <v>0</v>
      </c>
      <c r="AS31" s="170"/>
      <c r="AT31" s="63"/>
      <c r="AU31" s="501">
        <v>0</v>
      </c>
      <c r="AV31" s="146">
        <f t="shared" si="4"/>
        <v>0</v>
      </c>
      <c r="AW31" s="185">
        <v>0</v>
      </c>
      <c r="AX31" s="185"/>
      <c r="AY31" s="63">
        <f t="shared" si="5"/>
        <v>1332</v>
      </c>
      <c r="AZ31" s="63">
        <f t="shared" si="6"/>
        <v>231246</v>
      </c>
      <c r="BA31" s="484">
        <f t="shared" si="7"/>
        <v>231246</v>
      </c>
      <c r="BB31" s="63">
        <f t="shared" si="8"/>
        <v>231246</v>
      </c>
      <c r="BC31" s="501">
        <f>BB31/AZ31</f>
        <v>1</v>
      </c>
      <c r="BD31" s="147">
        <f t="shared" si="21"/>
        <v>231246</v>
      </c>
      <c r="BE31" s="185">
        <f t="shared" si="22"/>
        <v>0</v>
      </c>
      <c r="BF31" s="185">
        <f t="shared" si="23"/>
        <v>0</v>
      </c>
      <c r="BG31" s="3"/>
      <c r="BH31" s="3"/>
    </row>
    <row r="32" spans="1:60" ht="15" customHeight="1" x14ac:dyDescent="0.2">
      <c r="A32" s="117"/>
      <c r="B32" s="6" t="s">
        <v>96</v>
      </c>
      <c r="C32" s="63">
        <v>0</v>
      </c>
      <c r="D32" s="63">
        <v>160000</v>
      </c>
      <c r="E32" s="170">
        <v>160000</v>
      </c>
      <c r="F32" s="63">
        <v>175000</v>
      </c>
      <c r="G32" s="501">
        <f t="shared" ref="G32:G33" si="83">F32/D32</f>
        <v>1.09375</v>
      </c>
      <c r="H32" s="147">
        <f t="shared" si="10"/>
        <v>175000</v>
      </c>
      <c r="I32" s="185"/>
      <c r="J32" s="185"/>
      <c r="K32" s="63">
        <v>0</v>
      </c>
      <c r="L32" s="63">
        <v>0</v>
      </c>
      <c r="M32" s="170"/>
      <c r="N32" s="63"/>
      <c r="O32" s="501"/>
      <c r="P32" s="147">
        <f t="shared" si="0"/>
        <v>0</v>
      </c>
      <c r="Q32" s="185"/>
      <c r="R32" s="185"/>
      <c r="S32" s="63">
        <v>0</v>
      </c>
      <c r="T32" s="63">
        <v>0</v>
      </c>
      <c r="U32" s="170"/>
      <c r="V32" s="63"/>
      <c r="W32" s="501"/>
      <c r="X32" s="147">
        <f t="shared" si="1"/>
        <v>0</v>
      </c>
      <c r="Y32" s="185"/>
      <c r="Z32" s="185"/>
      <c r="AA32" s="63">
        <v>0</v>
      </c>
      <c r="AB32" s="63">
        <v>0</v>
      </c>
      <c r="AC32" s="170"/>
      <c r="AD32" s="63"/>
      <c r="AE32" s="501"/>
      <c r="AF32" s="147">
        <f t="shared" si="2"/>
        <v>0</v>
      </c>
      <c r="AG32" s="185"/>
      <c r="AH32" s="185"/>
      <c r="AI32" s="63">
        <v>0</v>
      </c>
      <c r="AJ32" s="63">
        <v>0</v>
      </c>
      <c r="AK32" s="170"/>
      <c r="AL32" s="63"/>
      <c r="AM32" s="501">
        <v>0</v>
      </c>
      <c r="AN32" s="147">
        <f t="shared" si="3"/>
        <v>0</v>
      </c>
      <c r="AO32" s="185"/>
      <c r="AP32" s="185"/>
      <c r="AQ32" s="63">
        <v>0</v>
      </c>
      <c r="AR32" s="63">
        <v>0</v>
      </c>
      <c r="AS32" s="170"/>
      <c r="AT32" s="63"/>
      <c r="AU32" s="501">
        <v>0</v>
      </c>
      <c r="AV32" s="146">
        <f t="shared" si="4"/>
        <v>0</v>
      </c>
      <c r="AW32" s="185"/>
      <c r="AX32" s="185"/>
      <c r="AY32" s="63">
        <f t="shared" si="5"/>
        <v>0</v>
      </c>
      <c r="AZ32" s="63">
        <f t="shared" si="6"/>
        <v>160000</v>
      </c>
      <c r="BA32" s="484">
        <f t="shared" si="7"/>
        <v>160000</v>
      </c>
      <c r="BB32" s="63">
        <f t="shared" si="8"/>
        <v>175000</v>
      </c>
      <c r="BC32" s="501">
        <f t="shared" ref="BC32:BC33" si="84">BB32/AZ32</f>
        <v>1.09375</v>
      </c>
      <c r="BD32" s="147">
        <f t="shared" si="21"/>
        <v>175000</v>
      </c>
      <c r="BE32" s="185">
        <f t="shared" si="22"/>
        <v>0</v>
      </c>
      <c r="BF32" s="185">
        <f t="shared" si="23"/>
        <v>0</v>
      </c>
      <c r="BG32" s="3"/>
      <c r="BH32" s="3"/>
    </row>
    <row r="33" spans="1:60" ht="15" customHeight="1" x14ac:dyDescent="0.2">
      <c r="A33" s="117"/>
      <c r="B33" s="6" t="s">
        <v>97</v>
      </c>
      <c r="C33" s="63">
        <v>750239</v>
      </c>
      <c r="D33" s="63">
        <f>789490+196</f>
        <v>789686</v>
      </c>
      <c r="E33" s="170">
        <f t="shared" ref="E33" si="85">ROUND(D33/2,0)</f>
        <v>394843</v>
      </c>
      <c r="F33" s="63">
        <v>389898</v>
      </c>
      <c r="G33" s="501">
        <f t="shared" si="83"/>
        <v>0.49373801738919015</v>
      </c>
      <c r="H33" s="147">
        <f t="shared" si="10"/>
        <v>211062</v>
      </c>
      <c r="I33" s="185">
        <v>0</v>
      </c>
      <c r="J33" s="185">
        <v>178836</v>
      </c>
      <c r="K33" s="63">
        <v>0</v>
      </c>
      <c r="L33" s="63">
        <v>0</v>
      </c>
      <c r="M33" s="170"/>
      <c r="N33" s="63"/>
      <c r="O33" s="501"/>
      <c r="P33" s="147">
        <f t="shared" si="0"/>
        <v>0</v>
      </c>
      <c r="Q33" s="185"/>
      <c r="R33" s="185"/>
      <c r="S33" s="63">
        <v>0</v>
      </c>
      <c r="T33" s="63">
        <v>0</v>
      </c>
      <c r="U33" s="170"/>
      <c r="V33" s="63"/>
      <c r="W33" s="501"/>
      <c r="X33" s="147">
        <f t="shared" si="1"/>
        <v>0</v>
      </c>
      <c r="Y33" s="185"/>
      <c r="Z33" s="185"/>
      <c r="AA33" s="63">
        <v>0</v>
      </c>
      <c r="AB33" s="63">
        <v>0</v>
      </c>
      <c r="AC33" s="170"/>
      <c r="AD33" s="63"/>
      <c r="AE33" s="501"/>
      <c r="AF33" s="147">
        <f t="shared" si="2"/>
        <v>0</v>
      </c>
      <c r="AG33" s="185"/>
      <c r="AH33" s="185"/>
      <c r="AI33" s="63">
        <v>0</v>
      </c>
      <c r="AJ33" s="63">
        <v>0</v>
      </c>
      <c r="AK33" s="170"/>
      <c r="AL33" s="63"/>
      <c r="AM33" s="501">
        <v>0</v>
      </c>
      <c r="AN33" s="147">
        <f t="shared" si="3"/>
        <v>0</v>
      </c>
      <c r="AO33" s="185"/>
      <c r="AP33" s="185"/>
      <c r="AQ33" s="63">
        <v>0</v>
      </c>
      <c r="AR33" s="63">
        <v>0</v>
      </c>
      <c r="AS33" s="170"/>
      <c r="AT33" s="63"/>
      <c r="AU33" s="501">
        <v>0</v>
      </c>
      <c r="AV33" s="147">
        <f t="shared" si="4"/>
        <v>0</v>
      </c>
      <c r="AW33" s="185"/>
      <c r="AX33" s="185"/>
      <c r="AY33" s="63">
        <f t="shared" si="5"/>
        <v>750239</v>
      </c>
      <c r="AZ33" s="63">
        <f t="shared" si="6"/>
        <v>789686</v>
      </c>
      <c r="BA33" s="484">
        <f t="shared" si="7"/>
        <v>394843</v>
      </c>
      <c r="BB33" s="63">
        <f t="shared" si="8"/>
        <v>389898</v>
      </c>
      <c r="BC33" s="501">
        <f t="shared" si="84"/>
        <v>0.49373801738919015</v>
      </c>
      <c r="BD33" s="147">
        <f t="shared" si="21"/>
        <v>211062</v>
      </c>
      <c r="BE33" s="185">
        <f t="shared" si="22"/>
        <v>0</v>
      </c>
      <c r="BF33" s="185">
        <f t="shared" si="23"/>
        <v>178836</v>
      </c>
      <c r="BG33" s="3"/>
      <c r="BH33" s="3"/>
    </row>
    <row r="34" spans="1:60" ht="15" customHeight="1" x14ac:dyDescent="0.2">
      <c r="A34" s="117"/>
      <c r="B34" s="6" t="s">
        <v>98</v>
      </c>
      <c r="C34" s="63">
        <v>0</v>
      </c>
      <c r="D34" s="63">
        <v>0</v>
      </c>
      <c r="E34" s="170"/>
      <c r="F34" s="63"/>
      <c r="G34" s="501"/>
      <c r="H34" s="147">
        <f t="shared" si="10"/>
        <v>0</v>
      </c>
      <c r="I34" s="185"/>
      <c r="J34" s="185"/>
      <c r="K34" s="63">
        <v>0</v>
      </c>
      <c r="L34" s="63">
        <v>0</v>
      </c>
      <c r="M34" s="170"/>
      <c r="N34" s="63"/>
      <c r="O34" s="501"/>
      <c r="P34" s="147">
        <f t="shared" si="0"/>
        <v>0</v>
      </c>
      <c r="Q34" s="185"/>
      <c r="R34" s="185"/>
      <c r="S34" s="63">
        <v>0</v>
      </c>
      <c r="T34" s="63">
        <v>0</v>
      </c>
      <c r="U34" s="170"/>
      <c r="V34" s="63"/>
      <c r="W34" s="501"/>
      <c r="X34" s="147">
        <f t="shared" si="1"/>
        <v>0</v>
      </c>
      <c r="Y34" s="185"/>
      <c r="Z34" s="185"/>
      <c r="AA34" s="63">
        <v>0</v>
      </c>
      <c r="AB34" s="63">
        <v>0</v>
      </c>
      <c r="AC34" s="170"/>
      <c r="AD34" s="63"/>
      <c r="AE34" s="501"/>
      <c r="AF34" s="147">
        <f t="shared" si="2"/>
        <v>0</v>
      </c>
      <c r="AG34" s="185"/>
      <c r="AH34" s="185"/>
      <c r="AI34" s="63">
        <v>0</v>
      </c>
      <c r="AJ34" s="63">
        <v>0</v>
      </c>
      <c r="AK34" s="170"/>
      <c r="AL34" s="63"/>
      <c r="AM34" s="501"/>
      <c r="AN34" s="147">
        <f t="shared" si="3"/>
        <v>0</v>
      </c>
      <c r="AO34" s="185"/>
      <c r="AP34" s="185"/>
      <c r="AQ34" s="63">
        <v>0</v>
      </c>
      <c r="AR34" s="63">
        <v>0</v>
      </c>
      <c r="AS34" s="170"/>
      <c r="AT34" s="63"/>
      <c r="AU34" s="501"/>
      <c r="AV34" s="147">
        <f t="shared" si="4"/>
        <v>0</v>
      </c>
      <c r="AW34" s="185"/>
      <c r="AX34" s="185"/>
      <c r="AY34" s="63">
        <f t="shared" si="5"/>
        <v>0</v>
      </c>
      <c r="AZ34" s="63">
        <f t="shared" si="6"/>
        <v>0</v>
      </c>
      <c r="BA34" s="484">
        <f t="shared" si="7"/>
        <v>0</v>
      </c>
      <c r="BB34" s="63">
        <f t="shared" si="8"/>
        <v>0</v>
      </c>
      <c r="BC34" s="501"/>
      <c r="BD34" s="147">
        <f t="shared" si="21"/>
        <v>0</v>
      </c>
      <c r="BE34" s="185">
        <f t="shared" si="22"/>
        <v>0</v>
      </c>
      <c r="BF34" s="185">
        <f t="shared" si="23"/>
        <v>0</v>
      </c>
      <c r="BG34" s="3"/>
      <c r="BH34" s="3"/>
    </row>
    <row r="35" spans="1:60" s="61" customFormat="1" ht="15" customHeight="1" x14ac:dyDescent="0.2">
      <c r="A35" s="119" t="s">
        <v>5</v>
      </c>
      <c r="B35" s="59" t="s">
        <v>42</v>
      </c>
      <c r="C35" s="60">
        <f>SUM(C31:C34)</f>
        <v>751571</v>
      </c>
      <c r="D35" s="60">
        <f>SUM(D31:D34)</f>
        <v>1180932</v>
      </c>
      <c r="E35" s="172">
        <f>SUM(E31:E34)</f>
        <v>786089</v>
      </c>
      <c r="F35" s="60">
        <f>SUM(F31:F34)</f>
        <v>796144</v>
      </c>
      <c r="G35" s="497">
        <f>F35/D35</f>
        <v>0.67416582834574723</v>
      </c>
      <c r="H35" s="149">
        <f t="shared" si="10"/>
        <v>617308</v>
      </c>
      <c r="I35" s="187">
        <f t="shared" ref="I35:N35" si="86">SUM(I31:I34)</f>
        <v>0</v>
      </c>
      <c r="J35" s="187">
        <f t="shared" si="86"/>
        <v>178836</v>
      </c>
      <c r="K35" s="60">
        <f t="shared" si="86"/>
        <v>0</v>
      </c>
      <c r="L35" s="60">
        <f t="shared" si="86"/>
        <v>0</v>
      </c>
      <c r="M35" s="172">
        <f t="shared" si="86"/>
        <v>0</v>
      </c>
      <c r="N35" s="60">
        <f t="shared" si="86"/>
        <v>0</v>
      </c>
      <c r="O35" s="497"/>
      <c r="P35" s="149">
        <f t="shared" si="0"/>
        <v>0</v>
      </c>
      <c r="Q35" s="187">
        <f t="shared" ref="Q35:V35" si="87">SUM(Q31:Q34)</f>
        <v>0</v>
      </c>
      <c r="R35" s="187">
        <f t="shared" si="87"/>
        <v>0</v>
      </c>
      <c r="S35" s="60">
        <f t="shared" si="87"/>
        <v>0</v>
      </c>
      <c r="T35" s="60">
        <f t="shared" si="87"/>
        <v>0</v>
      </c>
      <c r="U35" s="172">
        <f t="shared" si="87"/>
        <v>0</v>
      </c>
      <c r="V35" s="60">
        <f t="shared" si="87"/>
        <v>0</v>
      </c>
      <c r="W35" s="497"/>
      <c r="X35" s="149">
        <f t="shared" si="1"/>
        <v>0</v>
      </c>
      <c r="Y35" s="187">
        <f t="shared" ref="Y35:AD35" si="88">SUM(Y31:Y34)</f>
        <v>0</v>
      </c>
      <c r="Z35" s="187">
        <f t="shared" si="88"/>
        <v>0</v>
      </c>
      <c r="AA35" s="60">
        <f t="shared" si="88"/>
        <v>0</v>
      </c>
      <c r="AB35" s="60">
        <f t="shared" si="88"/>
        <v>0</v>
      </c>
      <c r="AC35" s="172">
        <f t="shared" si="88"/>
        <v>0</v>
      </c>
      <c r="AD35" s="60">
        <f t="shared" si="88"/>
        <v>0</v>
      </c>
      <c r="AE35" s="497">
        <v>0</v>
      </c>
      <c r="AF35" s="149">
        <f t="shared" si="2"/>
        <v>0</v>
      </c>
      <c r="AG35" s="187">
        <f t="shared" ref="AG35:AL35" si="89">SUM(AG31:AG34)</f>
        <v>0</v>
      </c>
      <c r="AH35" s="187">
        <f t="shared" si="89"/>
        <v>0</v>
      </c>
      <c r="AI35" s="60">
        <f t="shared" si="89"/>
        <v>0</v>
      </c>
      <c r="AJ35" s="60">
        <f t="shared" si="89"/>
        <v>0</v>
      </c>
      <c r="AK35" s="172">
        <f t="shared" si="89"/>
        <v>0</v>
      </c>
      <c r="AL35" s="60">
        <f t="shared" si="89"/>
        <v>0</v>
      </c>
      <c r="AM35" s="497">
        <v>0</v>
      </c>
      <c r="AN35" s="149">
        <f t="shared" si="3"/>
        <v>0</v>
      </c>
      <c r="AO35" s="187">
        <f t="shared" ref="AO35:AT35" si="90">SUM(AO31:AO34)</f>
        <v>0</v>
      </c>
      <c r="AP35" s="187">
        <f t="shared" si="90"/>
        <v>0</v>
      </c>
      <c r="AQ35" s="60">
        <f t="shared" si="90"/>
        <v>0</v>
      </c>
      <c r="AR35" s="60">
        <f t="shared" si="90"/>
        <v>0</v>
      </c>
      <c r="AS35" s="172">
        <f t="shared" si="90"/>
        <v>0</v>
      </c>
      <c r="AT35" s="60">
        <f t="shared" si="90"/>
        <v>0</v>
      </c>
      <c r="AU35" s="497">
        <v>0</v>
      </c>
      <c r="AV35" s="149">
        <f t="shared" si="4"/>
        <v>0</v>
      </c>
      <c r="AW35" s="187">
        <f>SUM(AW31:AW34)</f>
        <v>0</v>
      </c>
      <c r="AX35" s="187">
        <f>SUM(AX31:AX34)</f>
        <v>0</v>
      </c>
      <c r="AY35" s="60">
        <f t="shared" si="5"/>
        <v>751571</v>
      </c>
      <c r="AZ35" s="60">
        <f t="shared" si="6"/>
        <v>1180932</v>
      </c>
      <c r="BA35" s="486">
        <f t="shared" si="7"/>
        <v>786089</v>
      </c>
      <c r="BB35" s="60">
        <f t="shared" si="8"/>
        <v>796144</v>
      </c>
      <c r="BC35" s="497">
        <f>BB35/AZ35</f>
        <v>0.67416582834574723</v>
      </c>
      <c r="BD35" s="149">
        <f t="shared" si="21"/>
        <v>617308</v>
      </c>
      <c r="BE35" s="187">
        <f t="shared" si="22"/>
        <v>0</v>
      </c>
      <c r="BF35" s="187">
        <f t="shared" si="23"/>
        <v>178836</v>
      </c>
      <c r="BG35" s="69"/>
      <c r="BH35" s="69"/>
    </row>
    <row r="36" spans="1:60" s="68" customFormat="1" ht="15" customHeight="1" x14ac:dyDescent="0.2">
      <c r="A36" s="121"/>
      <c r="B36" s="67" t="s">
        <v>99</v>
      </c>
      <c r="C36" s="70">
        <v>0</v>
      </c>
      <c r="D36" s="70">
        <v>160000</v>
      </c>
      <c r="E36" s="173">
        <v>160000</v>
      </c>
      <c r="F36" s="70">
        <v>175000</v>
      </c>
      <c r="G36" s="499">
        <f>F36/D36</f>
        <v>1.09375</v>
      </c>
      <c r="H36" s="150">
        <f t="shared" si="10"/>
        <v>175000</v>
      </c>
      <c r="I36" s="189"/>
      <c r="J36" s="189"/>
      <c r="K36" s="70"/>
      <c r="L36" s="70"/>
      <c r="M36" s="173"/>
      <c r="N36" s="70"/>
      <c r="O36" s="499"/>
      <c r="P36" s="150">
        <f t="shared" si="0"/>
        <v>0</v>
      </c>
      <c r="Q36" s="189"/>
      <c r="R36" s="189"/>
      <c r="S36" s="71"/>
      <c r="T36" s="71"/>
      <c r="U36" s="173"/>
      <c r="V36" s="70"/>
      <c r="W36" s="499"/>
      <c r="X36" s="150">
        <f t="shared" si="1"/>
        <v>0</v>
      </c>
      <c r="Y36" s="189"/>
      <c r="Z36" s="189"/>
      <c r="AA36" s="71"/>
      <c r="AB36" s="71"/>
      <c r="AC36" s="173"/>
      <c r="AD36" s="70"/>
      <c r="AE36" s="499"/>
      <c r="AF36" s="150">
        <f t="shared" si="2"/>
        <v>0</v>
      </c>
      <c r="AG36" s="189"/>
      <c r="AH36" s="189"/>
      <c r="AI36" s="71"/>
      <c r="AJ36" s="71"/>
      <c r="AK36" s="173"/>
      <c r="AL36" s="70"/>
      <c r="AM36" s="499">
        <v>0</v>
      </c>
      <c r="AN36" s="150">
        <f t="shared" si="3"/>
        <v>0</v>
      </c>
      <c r="AO36" s="189"/>
      <c r="AP36" s="189"/>
      <c r="AQ36" s="71"/>
      <c r="AR36" s="71"/>
      <c r="AS36" s="173"/>
      <c r="AT36" s="70"/>
      <c r="AU36" s="499">
        <v>0</v>
      </c>
      <c r="AV36" s="150">
        <f t="shared" si="4"/>
        <v>0</v>
      </c>
      <c r="AW36" s="189"/>
      <c r="AX36" s="189"/>
      <c r="AY36" s="71">
        <f t="shared" si="5"/>
        <v>0</v>
      </c>
      <c r="AZ36" s="71">
        <f t="shared" si="6"/>
        <v>160000</v>
      </c>
      <c r="BA36" s="487">
        <f t="shared" si="7"/>
        <v>160000</v>
      </c>
      <c r="BB36" s="71">
        <f t="shared" si="8"/>
        <v>175000</v>
      </c>
      <c r="BC36" s="499">
        <f>BB36/AZ36</f>
        <v>1.09375</v>
      </c>
      <c r="BD36" s="162">
        <f t="shared" si="21"/>
        <v>175000</v>
      </c>
      <c r="BE36" s="189">
        <f t="shared" si="22"/>
        <v>0</v>
      </c>
      <c r="BF36" s="189">
        <f t="shared" si="23"/>
        <v>0</v>
      </c>
      <c r="BG36" s="72"/>
      <c r="BH36" s="72"/>
    </row>
    <row r="37" spans="1:60" s="68" customFormat="1" ht="15" customHeight="1" x14ac:dyDescent="0.2">
      <c r="A37" s="121"/>
      <c r="B37" s="67" t="s">
        <v>100</v>
      </c>
      <c r="C37" s="70">
        <f>C31</f>
        <v>1332</v>
      </c>
      <c r="D37" s="70">
        <f>D31</f>
        <v>231246</v>
      </c>
      <c r="E37" s="173">
        <v>231246</v>
      </c>
      <c r="F37" s="70">
        <v>231246</v>
      </c>
      <c r="G37" s="499">
        <f t="shared" ref="G37:G38" si="91">F37/D37</f>
        <v>1</v>
      </c>
      <c r="H37" s="150">
        <f t="shared" si="10"/>
        <v>231246</v>
      </c>
      <c r="I37" s="189"/>
      <c r="J37" s="189"/>
      <c r="K37" s="70"/>
      <c r="L37" s="70"/>
      <c r="M37" s="173"/>
      <c r="N37" s="70"/>
      <c r="O37" s="499"/>
      <c r="P37" s="150">
        <f t="shared" si="0"/>
        <v>0</v>
      </c>
      <c r="Q37" s="189"/>
      <c r="R37" s="189"/>
      <c r="S37" s="71"/>
      <c r="T37" s="71"/>
      <c r="U37" s="173"/>
      <c r="V37" s="70"/>
      <c r="W37" s="499"/>
      <c r="X37" s="150">
        <f t="shared" si="1"/>
        <v>0</v>
      </c>
      <c r="Y37" s="189"/>
      <c r="Z37" s="189"/>
      <c r="AA37" s="71"/>
      <c r="AB37" s="71"/>
      <c r="AC37" s="173"/>
      <c r="AD37" s="70"/>
      <c r="AE37" s="499"/>
      <c r="AF37" s="150">
        <f t="shared" si="2"/>
        <v>0</v>
      </c>
      <c r="AG37" s="189"/>
      <c r="AH37" s="189"/>
      <c r="AI37" s="71"/>
      <c r="AJ37" s="71"/>
      <c r="AK37" s="173"/>
      <c r="AL37" s="70"/>
      <c r="AM37" s="499">
        <v>0</v>
      </c>
      <c r="AN37" s="150">
        <f t="shared" si="3"/>
        <v>0</v>
      </c>
      <c r="AO37" s="189"/>
      <c r="AP37" s="189"/>
      <c r="AQ37" s="71"/>
      <c r="AR37" s="71"/>
      <c r="AS37" s="173"/>
      <c r="AT37" s="70"/>
      <c r="AU37" s="499">
        <v>0</v>
      </c>
      <c r="AV37" s="150">
        <f t="shared" si="4"/>
        <v>0</v>
      </c>
      <c r="AW37" s="189"/>
      <c r="AX37" s="189"/>
      <c r="AY37" s="71">
        <f t="shared" si="5"/>
        <v>1332</v>
      </c>
      <c r="AZ37" s="71">
        <f t="shared" si="6"/>
        <v>231246</v>
      </c>
      <c r="BA37" s="487">
        <f t="shared" si="7"/>
        <v>231246</v>
      </c>
      <c r="BB37" s="71">
        <f t="shared" si="8"/>
        <v>231246</v>
      </c>
      <c r="BC37" s="499">
        <f t="shared" ref="BC37:BC38" si="92">BB37/AZ37</f>
        <v>1</v>
      </c>
      <c r="BD37" s="162">
        <f t="shared" si="21"/>
        <v>231246</v>
      </c>
      <c r="BE37" s="189">
        <f t="shared" si="22"/>
        <v>0</v>
      </c>
      <c r="BF37" s="189">
        <f t="shared" si="23"/>
        <v>0</v>
      </c>
      <c r="BG37" s="72"/>
      <c r="BH37" s="72"/>
    </row>
    <row r="38" spans="1:60" s="68" customFormat="1" ht="15" customHeight="1" x14ac:dyDescent="0.2">
      <c r="A38" s="121"/>
      <c r="B38" s="67" t="s">
        <v>21</v>
      </c>
      <c r="C38" s="70">
        <f>C33</f>
        <v>750239</v>
      </c>
      <c r="D38" s="70">
        <f>D33</f>
        <v>789686</v>
      </c>
      <c r="E38" s="480">
        <f>E33</f>
        <v>394843</v>
      </c>
      <c r="F38" s="70">
        <f>F33</f>
        <v>389898</v>
      </c>
      <c r="G38" s="499">
        <f t="shared" si="91"/>
        <v>0.49373801738919015</v>
      </c>
      <c r="H38" s="150">
        <f t="shared" si="10"/>
        <v>211062</v>
      </c>
      <c r="I38" s="189">
        <f>I33</f>
        <v>0</v>
      </c>
      <c r="J38" s="189">
        <v>178836</v>
      </c>
      <c r="K38" s="70"/>
      <c r="L38" s="70"/>
      <c r="M38" s="173">
        <f>M33</f>
        <v>0</v>
      </c>
      <c r="N38" s="70"/>
      <c r="O38" s="499"/>
      <c r="P38" s="150">
        <f t="shared" si="0"/>
        <v>0</v>
      </c>
      <c r="Q38" s="189"/>
      <c r="R38" s="189"/>
      <c r="S38" s="71"/>
      <c r="T38" s="71"/>
      <c r="U38" s="173">
        <f>U33</f>
        <v>0</v>
      </c>
      <c r="V38" s="70"/>
      <c r="W38" s="499"/>
      <c r="X38" s="150">
        <f t="shared" si="1"/>
        <v>0</v>
      </c>
      <c r="Y38" s="189"/>
      <c r="Z38" s="189"/>
      <c r="AA38" s="71"/>
      <c r="AB38" s="71"/>
      <c r="AC38" s="173">
        <f>AC33</f>
        <v>0</v>
      </c>
      <c r="AD38" s="70"/>
      <c r="AE38" s="499"/>
      <c r="AF38" s="150">
        <f t="shared" si="2"/>
        <v>0</v>
      </c>
      <c r="AG38" s="189"/>
      <c r="AH38" s="189"/>
      <c r="AI38" s="71"/>
      <c r="AJ38" s="71"/>
      <c r="AK38" s="173">
        <f>AK33</f>
        <v>0</v>
      </c>
      <c r="AL38" s="70"/>
      <c r="AM38" s="499">
        <v>0</v>
      </c>
      <c r="AN38" s="150">
        <f t="shared" si="3"/>
        <v>0</v>
      </c>
      <c r="AO38" s="189"/>
      <c r="AP38" s="189"/>
      <c r="AQ38" s="71"/>
      <c r="AR38" s="71"/>
      <c r="AS38" s="173">
        <f>AS33</f>
        <v>0</v>
      </c>
      <c r="AT38" s="70"/>
      <c r="AU38" s="499">
        <v>0</v>
      </c>
      <c r="AV38" s="150">
        <f t="shared" si="4"/>
        <v>0</v>
      </c>
      <c r="AW38" s="189"/>
      <c r="AX38" s="189"/>
      <c r="AY38" s="71">
        <f t="shared" si="5"/>
        <v>750239</v>
      </c>
      <c r="AZ38" s="71">
        <f t="shared" si="6"/>
        <v>789686</v>
      </c>
      <c r="BA38" s="487">
        <f t="shared" si="7"/>
        <v>394843</v>
      </c>
      <c r="BB38" s="71">
        <f t="shared" si="8"/>
        <v>389898</v>
      </c>
      <c r="BC38" s="499">
        <f t="shared" si="92"/>
        <v>0.49373801738919015</v>
      </c>
      <c r="BD38" s="162">
        <f t="shared" si="21"/>
        <v>211062</v>
      </c>
      <c r="BE38" s="189">
        <f t="shared" si="22"/>
        <v>0</v>
      </c>
      <c r="BF38" s="189">
        <f t="shared" si="23"/>
        <v>178836</v>
      </c>
      <c r="BG38" s="72"/>
      <c r="BH38" s="72"/>
    </row>
    <row r="39" spans="1:60" ht="15" customHeight="1" x14ac:dyDescent="0.2">
      <c r="A39" s="117"/>
      <c r="B39" s="53" t="s">
        <v>43</v>
      </c>
      <c r="C39" s="55"/>
      <c r="D39" s="55"/>
      <c r="E39" s="170"/>
      <c r="F39" s="55"/>
      <c r="G39" s="501"/>
      <c r="H39" s="151">
        <f t="shared" si="10"/>
        <v>0</v>
      </c>
      <c r="I39" s="185"/>
      <c r="J39" s="185"/>
      <c r="K39" s="55"/>
      <c r="L39" s="55"/>
      <c r="M39" s="170"/>
      <c r="N39" s="55"/>
      <c r="O39" s="501"/>
      <c r="P39" s="151">
        <f t="shared" si="0"/>
        <v>0</v>
      </c>
      <c r="Q39" s="185"/>
      <c r="R39" s="185"/>
      <c r="S39" s="55"/>
      <c r="T39" s="55"/>
      <c r="U39" s="170"/>
      <c r="V39" s="55"/>
      <c r="W39" s="501"/>
      <c r="X39" s="151">
        <f t="shared" si="1"/>
        <v>0</v>
      </c>
      <c r="Y39" s="185"/>
      <c r="Z39" s="185"/>
      <c r="AA39" s="55"/>
      <c r="AB39" s="55"/>
      <c r="AC39" s="170"/>
      <c r="AD39" s="55"/>
      <c r="AE39" s="501"/>
      <c r="AF39" s="151">
        <f t="shared" si="2"/>
        <v>0</v>
      </c>
      <c r="AG39" s="185"/>
      <c r="AH39" s="185"/>
      <c r="AI39" s="55"/>
      <c r="AJ39" s="55"/>
      <c r="AK39" s="170"/>
      <c r="AL39" s="55"/>
      <c r="AM39" s="501"/>
      <c r="AN39" s="151">
        <f t="shared" si="3"/>
        <v>0</v>
      </c>
      <c r="AO39" s="185"/>
      <c r="AP39" s="185"/>
      <c r="AQ39" s="55"/>
      <c r="AR39" s="55"/>
      <c r="AS39" s="170"/>
      <c r="AT39" s="55"/>
      <c r="AU39" s="501"/>
      <c r="AV39" s="151">
        <f t="shared" si="4"/>
        <v>0</v>
      </c>
      <c r="AW39" s="185"/>
      <c r="AX39" s="185"/>
      <c r="AY39" s="55">
        <f t="shared" si="5"/>
        <v>0</v>
      </c>
      <c r="AZ39" s="55">
        <f t="shared" si="6"/>
        <v>0</v>
      </c>
      <c r="BA39" s="484">
        <f t="shared" si="7"/>
        <v>0</v>
      </c>
      <c r="BB39" s="55">
        <f t="shared" si="8"/>
        <v>0</v>
      </c>
      <c r="BC39" s="501"/>
      <c r="BD39" s="147">
        <f t="shared" si="21"/>
        <v>0</v>
      </c>
      <c r="BE39" s="185">
        <f t="shared" si="22"/>
        <v>0</v>
      </c>
      <c r="BF39" s="185">
        <f t="shared" si="23"/>
        <v>0</v>
      </c>
      <c r="BG39" s="3"/>
      <c r="BH39" s="3"/>
    </row>
    <row r="40" spans="1:60" ht="15" customHeight="1" x14ac:dyDescent="0.2">
      <c r="A40" s="117"/>
      <c r="B40" s="6" t="s">
        <v>101</v>
      </c>
      <c r="C40" s="63">
        <v>0</v>
      </c>
      <c r="D40" s="63">
        <v>0</v>
      </c>
      <c r="E40" s="170"/>
      <c r="F40" s="63"/>
      <c r="G40" s="501"/>
      <c r="H40" s="147">
        <f t="shared" si="10"/>
        <v>0</v>
      </c>
      <c r="I40" s="185"/>
      <c r="J40" s="185"/>
      <c r="K40" s="63">
        <v>0</v>
      </c>
      <c r="L40" s="63">
        <v>0</v>
      </c>
      <c r="M40" s="170"/>
      <c r="N40" s="63"/>
      <c r="O40" s="501"/>
      <c r="P40" s="147">
        <f t="shared" si="0"/>
        <v>0</v>
      </c>
      <c r="Q40" s="185"/>
      <c r="R40" s="185"/>
      <c r="S40" s="63">
        <v>0</v>
      </c>
      <c r="T40" s="63">
        <v>0</v>
      </c>
      <c r="U40" s="170"/>
      <c r="V40" s="63"/>
      <c r="W40" s="501"/>
      <c r="X40" s="147">
        <f t="shared" si="1"/>
        <v>0</v>
      </c>
      <c r="Y40" s="185"/>
      <c r="Z40" s="185"/>
      <c r="AA40" s="63">
        <v>0</v>
      </c>
      <c r="AB40" s="63">
        <v>0</v>
      </c>
      <c r="AC40" s="170"/>
      <c r="AD40" s="63"/>
      <c r="AE40" s="501"/>
      <c r="AF40" s="147">
        <f t="shared" si="2"/>
        <v>0</v>
      </c>
      <c r="AG40" s="185"/>
      <c r="AH40" s="185"/>
      <c r="AI40" s="63">
        <v>0</v>
      </c>
      <c r="AJ40" s="63">
        <v>0</v>
      </c>
      <c r="AK40" s="170"/>
      <c r="AL40" s="63"/>
      <c r="AM40" s="501"/>
      <c r="AN40" s="147">
        <f t="shared" si="3"/>
        <v>0</v>
      </c>
      <c r="AO40" s="185"/>
      <c r="AP40" s="185"/>
      <c r="AQ40" s="63">
        <v>0</v>
      </c>
      <c r="AR40" s="63">
        <v>0</v>
      </c>
      <c r="AS40" s="170"/>
      <c r="AT40" s="63"/>
      <c r="AU40" s="501"/>
      <c r="AV40" s="147">
        <f t="shared" si="4"/>
        <v>0</v>
      </c>
      <c r="AW40" s="185"/>
      <c r="AX40" s="185"/>
      <c r="AY40" s="63">
        <f t="shared" si="5"/>
        <v>0</v>
      </c>
      <c r="AZ40" s="63">
        <f t="shared" si="6"/>
        <v>0</v>
      </c>
      <c r="BA40" s="484">
        <f t="shared" si="7"/>
        <v>0</v>
      </c>
      <c r="BB40" s="63">
        <f t="shared" si="8"/>
        <v>0</v>
      </c>
      <c r="BC40" s="501"/>
      <c r="BD40" s="147">
        <f t="shared" si="21"/>
        <v>0</v>
      </c>
      <c r="BE40" s="185">
        <f t="shared" si="22"/>
        <v>0</v>
      </c>
      <c r="BF40" s="185">
        <f t="shared" si="23"/>
        <v>0</v>
      </c>
      <c r="BG40" s="3"/>
      <c r="BH40" s="3"/>
    </row>
    <row r="41" spans="1:60" ht="15" customHeight="1" x14ac:dyDescent="0.2">
      <c r="A41" s="117"/>
      <c r="B41" s="6" t="s">
        <v>102</v>
      </c>
      <c r="C41" s="63">
        <v>0</v>
      </c>
      <c r="D41" s="63">
        <v>160000</v>
      </c>
      <c r="E41" s="170">
        <f>45000</f>
        <v>45000</v>
      </c>
      <c r="F41" s="63">
        <v>105000</v>
      </c>
      <c r="G41" s="501">
        <f>F41/D41</f>
        <v>0.65625</v>
      </c>
      <c r="H41" s="147">
        <f t="shared" si="10"/>
        <v>105000</v>
      </c>
      <c r="I41" s="185"/>
      <c r="J41" s="185"/>
      <c r="K41" s="63">
        <v>0</v>
      </c>
      <c r="L41" s="63">
        <v>0</v>
      </c>
      <c r="M41" s="170"/>
      <c r="N41" s="63"/>
      <c r="O41" s="501"/>
      <c r="P41" s="147">
        <f t="shared" si="0"/>
        <v>0</v>
      </c>
      <c r="Q41" s="185"/>
      <c r="R41" s="185"/>
      <c r="S41" s="63">
        <v>0</v>
      </c>
      <c r="T41" s="63">
        <v>0</v>
      </c>
      <c r="U41" s="170"/>
      <c r="V41" s="63"/>
      <c r="W41" s="501"/>
      <c r="X41" s="147">
        <f t="shared" si="1"/>
        <v>0</v>
      </c>
      <c r="Y41" s="185"/>
      <c r="Z41" s="185"/>
      <c r="AA41" s="63">
        <v>0</v>
      </c>
      <c r="AB41" s="63">
        <v>0</v>
      </c>
      <c r="AC41" s="170"/>
      <c r="AD41" s="63"/>
      <c r="AE41" s="501"/>
      <c r="AF41" s="147">
        <f t="shared" si="2"/>
        <v>0</v>
      </c>
      <c r="AG41" s="185"/>
      <c r="AH41" s="185"/>
      <c r="AI41" s="63">
        <v>0</v>
      </c>
      <c r="AJ41" s="63">
        <v>0</v>
      </c>
      <c r="AK41" s="170"/>
      <c r="AL41" s="63"/>
      <c r="AM41" s="501">
        <v>0</v>
      </c>
      <c r="AN41" s="147">
        <f t="shared" si="3"/>
        <v>0</v>
      </c>
      <c r="AO41" s="185"/>
      <c r="AP41" s="185"/>
      <c r="AQ41" s="63">
        <v>0</v>
      </c>
      <c r="AR41" s="63">
        <v>0</v>
      </c>
      <c r="AS41" s="170"/>
      <c r="AT41" s="63"/>
      <c r="AU41" s="501">
        <v>0</v>
      </c>
      <c r="AV41" s="147">
        <f t="shared" si="4"/>
        <v>0</v>
      </c>
      <c r="AW41" s="185"/>
      <c r="AX41" s="185"/>
      <c r="AY41" s="63">
        <f t="shared" si="5"/>
        <v>0</v>
      </c>
      <c r="AZ41" s="63">
        <f t="shared" si="6"/>
        <v>160000</v>
      </c>
      <c r="BA41" s="484">
        <f t="shared" si="7"/>
        <v>45000</v>
      </c>
      <c r="BB41" s="63">
        <f t="shared" si="8"/>
        <v>105000</v>
      </c>
      <c r="BC41" s="501">
        <f>BB41/AZ41</f>
        <v>0.65625</v>
      </c>
      <c r="BD41" s="147">
        <f t="shared" si="21"/>
        <v>105000</v>
      </c>
      <c r="BE41" s="185">
        <f t="shared" si="22"/>
        <v>0</v>
      </c>
      <c r="BF41" s="185">
        <f t="shared" si="23"/>
        <v>0</v>
      </c>
      <c r="BG41" s="3"/>
      <c r="BH41" s="3"/>
    </row>
    <row r="42" spans="1:60" ht="15" customHeight="1" x14ac:dyDescent="0.2">
      <c r="A42" s="117"/>
      <c r="B42" s="6" t="s">
        <v>103</v>
      </c>
      <c r="C42" s="63">
        <v>0</v>
      </c>
      <c r="D42" s="63">
        <v>0</v>
      </c>
      <c r="E42" s="170"/>
      <c r="F42" s="63"/>
      <c r="G42" s="501"/>
      <c r="H42" s="147">
        <f t="shared" si="10"/>
        <v>0</v>
      </c>
      <c r="I42" s="185"/>
      <c r="J42" s="185"/>
      <c r="K42" s="63">
        <v>320299</v>
      </c>
      <c r="L42" s="63">
        <f>321162+196</f>
        <v>321358</v>
      </c>
      <c r="M42" s="170">
        <f>ROUND(L42/2,0)-1</f>
        <v>160678</v>
      </c>
      <c r="N42" s="63">
        <v>149371</v>
      </c>
      <c r="O42" s="501">
        <f>N42/L42</f>
        <v>0.46481182979729774</v>
      </c>
      <c r="P42" s="147">
        <f t="shared" si="0"/>
        <v>149371</v>
      </c>
      <c r="Q42" s="185"/>
      <c r="R42" s="185"/>
      <c r="S42" s="63">
        <v>34967</v>
      </c>
      <c r="T42" s="63">
        <v>35100</v>
      </c>
      <c r="U42" s="170">
        <f>ROUND(T42/2,0)</f>
        <v>17550</v>
      </c>
      <c r="V42" s="63">
        <v>16349</v>
      </c>
      <c r="W42" s="501">
        <f>V42/T42</f>
        <v>0.46578347578347579</v>
      </c>
      <c r="X42" s="147">
        <f t="shared" si="1"/>
        <v>16349</v>
      </c>
      <c r="Y42" s="185"/>
      <c r="Z42" s="185"/>
      <c r="AA42" s="63">
        <v>131459</v>
      </c>
      <c r="AB42" s="63">
        <v>132867</v>
      </c>
      <c r="AC42" s="170">
        <f>ROUND(AB42/2,0)</f>
        <v>66434</v>
      </c>
      <c r="AD42" s="63">
        <v>67500</v>
      </c>
      <c r="AE42" s="501">
        <f>AD42/AB42</f>
        <v>0.50802682381629749</v>
      </c>
      <c r="AF42" s="147">
        <f t="shared" si="2"/>
        <v>67500</v>
      </c>
      <c r="AG42" s="185"/>
      <c r="AH42" s="185"/>
      <c r="AI42" s="63">
        <v>179532</v>
      </c>
      <c r="AJ42" s="63">
        <v>215546</v>
      </c>
      <c r="AK42" s="170">
        <v>38920</v>
      </c>
      <c r="AL42" s="63">
        <v>116417</v>
      </c>
      <c r="AM42" s="501">
        <f>AL42/AJ42</f>
        <v>0.54010280868120963</v>
      </c>
      <c r="AN42" s="147">
        <f t="shared" si="3"/>
        <v>115475</v>
      </c>
      <c r="AO42" s="185">
        <v>942</v>
      </c>
      <c r="AP42" s="185"/>
      <c r="AQ42" s="63">
        <v>83982</v>
      </c>
      <c r="AR42" s="63">
        <v>84815</v>
      </c>
      <c r="AS42" s="170">
        <f>ROUND(AR42/2,0)</f>
        <v>42408</v>
      </c>
      <c r="AT42" s="63">
        <v>40261</v>
      </c>
      <c r="AU42" s="501">
        <f>AT42/AR42</f>
        <v>0.47469197665507279</v>
      </c>
      <c r="AV42" s="147">
        <f t="shared" si="4"/>
        <v>26275</v>
      </c>
      <c r="AW42" s="185">
        <v>13986</v>
      </c>
      <c r="AX42" s="185"/>
      <c r="AY42" s="63">
        <f t="shared" si="5"/>
        <v>750239</v>
      </c>
      <c r="AZ42" s="63">
        <f t="shared" si="6"/>
        <v>789686</v>
      </c>
      <c r="BA42" s="484">
        <f t="shared" si="7"/>
        <v>325990</v>
      </c>
      <c r="BB42" s="63">
        <f t="shared" si="8"/>
        <v>389898</v>
      </c>
      <c r="BC42" s="501">
        <f>BB42/AZ42</f>
        <v>0.49373801738919015</v>
      </c>
      <c r="BD42" s="147">
        <f t="shared" si="21"/>
        <v>374970</v>
      </c>
      <c r="BE42" s="185">
        <f t="shared" si="22"/>
        <v>14928</v>
      </c>
      <c r="BF42" s="185">
        <f t="shared" si="23"/>
        <v>0</v>
      </c>
      <c r="BG42" s="3"/>
      <c r="BH42" s="3"/>
    </row>
    <row r="43" spans="1:60" ht="15" customHeight="1" x14ac:dyDescent="0.2">
      <c r="A43" s="117"/>
      <c r="B43" s="6" t="s">
        <v>104</v>
      </c>
      <c r="C43" s="63">
        <v>145115</v>
      </c>
      <c r="D43" s="63">
        <v>174511</v>
      </c>
      <c r="E43" s="170">
        <v>174511</v>
      </c>
      <c r="F43" s="63"/>
      <c r="G43" s="501">
        <f>F43/D43</f>
        <v>0</v>
      </c>
      <c r="H43" s="147">
        <f t="shared" si="10"/>
        <v>0</v>
      </c>
      <c r="I43" s="185"/>
      <c r="J43" s="185"/>
      <c r="K43" s="63">
        <v>0</v>
      </c>
      <c r="L43" s="63">
        <v>0</v>
      </c>
      <c r="M43" s="170"/>
      <c r="N43" s="63"/>
      <c r="O43" s="501"/>
      <c r="P43" s="147">
        <f t="shared" si="0"/>
        <v>0</v>
      </c>
      <c r="Q43" s="185"/>
      <c r="R43" s="185"/>
      <c r="S43" s="63">
        <v>0</v>
      </c>
      <c r="T43" s="63">
        <v>0</v>
      </c>
      <c r="U43" s="170">
        <f t="shared" ref="U43:U44" si="93">ROUND(T43/2,0)</f>
        <v>0</v>
      </c>
      <c r="V43" s="63"/>
      <c r="W43" s="501"/>
      <c r="X43" s="147">
        <f t="shared" si="1"/>
        <v>0</v>
      </c>
      <c r="Y43" s="185"/>
      <c r="Z43" s="185"/>
      <c r="AA43" s="63">
        <v>0</v>
      </c>
      <c r="AB43" s="63">
        <v>0</v>
      </c>
      <c r="AC43" s="170">
        <f t="shared" ref="AC43:AC44" si="94">ROUND(AB43/2,0)</f>
        <v>0</v>
      </c>
      <c r="AD43" s="63"/>
      <c r="AE43" s="501"/>
      <c r="AF43" s="147">
        <f t="shared" si="2"/>
        <v>0</v>
      </c>
      <c r="AG43" s="185"/>
      <c r="AH43" s="185"/>
      <c r="AI43" s="63">
        <v>0</v>
      </c>
      <c r="AJ43" s="63">
        <v>0</v>
      </c>
      <c r="AK43" s="170">
        <f t="shared" ref="AK43:AK44" si="95">ROUND(AJ43/2,0)</f>
        <v>0</v>
      </c>
      <c r="AL43" s="63"/>
      <c r="AM43" s="501">
        <v>0</v>
      </c>
      <c r="AN43" s="147">
        <f t="shared" si="3"/>
        <v>0</v>
      </c>
      <c r="AO43" s="185"/>
      <c r="AP43" s="185"/>
      <c r="AQ43" s="63">
        <v>0</v>
      </c>
      <c r="AR43" s="63">
        <v>0</v>
      </c>
      <c r="AS43" s="170">
        <f t="shared" ref="AS43:AS44" si="96">ROUND(AR43/2,0)</f>
        <v>0</v>
      </c>
      <c r="AT43" s="63"/>
      <c r="AU43" s="501">
        <v>0</v>
      </c>
      <c r="AV43" s="147">
        <f t="shared" si="4"/>
        <v>0</v>
      </c>
      <c r="AW43" s="185"/>
      <c r="AX43" s="185"/>
      <c r="AY43" s="63">
        <f t="shared" si="5"/>
        <v>145115</v>
      </c>
      <c r="AZ43" s="63">
        <f t="shared" si="6"/>
        <v>174511</v>
      </c>
      <c r="BA43" s="484">
        <f t="shared" si="7"/>
        <v>174511</v>
      </c>
      <c r="BB43" s="63">
        <f t="shared" si="8"/>
        <v>0</v>
      </c>
      <c r="BC43" s="501">
        <f>BB43/AZ43</f>
        <v>0</v>
      </c>
      <c r="BD43" s="147">
        <f t="shared" si="21"/>
        <v>0</v>
      </c>
      <c r="BE43" s="185">
        <f t="shared" si="22"/>
        <v>0</v>
      </c>
      <c r="BF43" s="185">
        <f t="shared" si="23"/>
        <v>0</v>
      </c>
      <c r="BG43" s="3"/>
      <c r="BH43" s="3"/>
    </row>
    <row r="44" spans="1:60" ht="15" customHeight="1" x14ac:dyDescent="0.2">
      <c r="A44" s="117"/>
      <c r="B44" s="6" t="s">
        <v>105</v>
      </c>
      <c r="C44" s="63">
        <v>0</v>
      </c>
      <c r="D44" s="63">
        <v>0</v>
      </c>
      <c r="E44" s="170"/>
      <c r="F44" s="63"/>
      <c r="G44" s="501"/>
      <c r="H44" s="147">
        <f t="shared" si="10"/>
        <v>0</v>
      </c>
      <c r="I44" s="185"/>
      <c r="J44" s="185"/>
      <c r="K44" s="63">
        <v>0</v>
      </c>
      <c r="L44" s="63">
        <v>0</v>
      </c>
      <c r="M44" s="170"/>
      <c r="N44" s="63"/>
      <c r="O44" s="501"/>
      <c r="P44" s="147">
        <f t="shared" si="0"/>
        <v>0</v>
      </c>
      <c r="Q44" s="185"/>
      <c r="R44" s="185"/>
      <c r="S44" s="63">
        <v>0</v>
      </c>
      <c r="T44" s="63">
        <v>0</v>
      </c>
      <c r="U44" s="170">
        <f t="shared" si="93"/>
        <v>0</v>
      </c>
      <c r="V44" s="63"/>
      <c r="W44" s="501"/>
      <c r="X44" s="147">
        <f t="shared" si="1"/>
        <v>0</v>
      </c>
      <c r="Y44" s="185"/>
      <c r="Z44" s="185"/>
      <c r="AA44" s="63">
        <v>0</v>
      </c>
      <c r="AB44" s="63">
        <v>0</v>
      </c>
      <c r="AC44" s="170">
        <f t="shared" si="94"/>
        <v>0</v>
      </c>
      <c r="AD44" s="63"/>
      <c r="AE44" s="501"/>
      <c r="AF44" s="147">
        <f t="shared" si="2"/>
        <v>0</v>
      </c>
      <c r="AG44" s="185"/>
      <c r="AH44" s="185"/>
      <c r="AI44" s="63">
        <v>0</v>
      </c>
      <c r="AJ44" s="63">
        <v>0</v>
      </c>
      <c r="AK44" s="170">
        <f t="shared" si="95"/>
        <v>0</v>
      </c>
      <c r="AL44" s="63"/>
      <c r="AM44" s="501"/>
      <c r="AN44" s="147">
        <f t="shared" si="3"/>
        <v>0</v>
      </c>
      <c r="AO44" s="185"/>
      <c r="AP44" s="185"/>
      <c r="AQ44" s="63">
        <v>0</v>
      </c>
      <c r="AR44" s="63">
        <v>0</v>
      </c>
      <c r="AS44" s="170">
        <f t="shared" si="96"/>
        <v>0</v>
      </c>
      <c r="AT44" s="63"/>
      <c r="AU44" s="501"/>
      <c r="AV44" s="147">
        <f t="shared" si="4"/>
        <v>0</v>
      </c>
      <c r="AW44" s="185"/>
      <c r="AX44" s="185"/>
      <c r="AY44" s="63">
        <f t="shared" si="5"/>
        <v>0</v>
      </c>
      <c r="AZ44" s="63">
        <f t="shared" si="6"/>
        <v>0</v>
      </c>
      <c r="BA44" s="484">
        <f t="shared" si="7"/>
        <v>0</v>
      </c>
      <c r="BB44" s="63">
        <f t="shared" si="8"/>
        <v>0</v>
      </c>
      <c r="BC44" s="501"/>
      <c r="BD44" s="147">
        <f t="shared" si="21"/>
        <v>0</v>
      </c>
      <c r="BE44" s="185">
        <f t="shared" si="22"/>
        <v>0</v>
      </c>
      <c r="BF44" s="185">
        <f t="shared" si="23"/>
        <v>0</v>
      </c>
      <c r="BG44" s="3"/>
      <c r="BH44" s="3"/>
    </row>
    <row r="45" spans="1:60" s="62" customFormat="1" ht="15" customHeight="1" x14ac:dyDescent="0.2">
      <c r="A45" s="119" t="s">
        <v>6</v>
      </c>
      <c r="B45" s="59" t="s">
        <v>44</v>
      </c>
      <c r="C45" s="60">
        <f>SUM(C40:C44)</f>
        <v>145115</v>
      </c>
      <c r="D45" s="60">
        <f>SUM(D40:D44)</f>
        <v>334511</v>
      </c>
      <c r="E45" s="172">
        <f>SUM(E40:E44)</f>
        <v>219511</v>
      </c>
      <c r="F45" s="60">
        <f>SUM(F40:F44)</f>
        <v>105000</v>
      </c>
      <c r="G45" s="497">
        <f>F45/D45</f>
        <v>0.31389102301568556</v>
      </c>
      <c r="H45" s="149">
        <f t="shared" si="10"/>
        <v>105000</v>
      </c>
      <c r="I45" s="187">
        <f t="shared" ref="I45:N45" si="97">SUM(I40:I44)</f>
        <v>0</v>
      </c>
      <c r="J45" s="187">
        <f t="shared" si="97"/>
        <v>0</v>
      </c>
      <c r="K45" s="60">
        <f t="shared" si="97"/>
        <v>320299</v>
      </c>
      <c r="L45" s="60">
        <f t="shared" si="97"/>
        <v>321358</v>
      </c>
      <c r="M45" s="172">
        <f t="shared" si="97"/>
        <v>160678</v>
      </c>
      <c r="N45" s="60">
        <f t="shared" si="97"/>
        <v>149371</v>
      </c>
      <c r="O45" s="497">
        <f>N45/L45</f>
        <v>0.46481182979729774</v>
      </c>
      <c r="P45" s="149">
        <f t="shared" si="0"/>
        <v>149371</v>
      </c>
      <c r="Q45" s="187">
        <f t="shared" ref="Q45:V45" si="98">SUM(Q40:Q44)</f>
        <v>0</v>
      </c>
      <c r="R45" s="187">
        <f t="shared" si="98"/>
        <v>0</v>
      </c>
      <c r="S45" s="60">
        <f t="shared" si="98"/>
        <v>34967</v>
      </c>
      <c r="T45" s="60">
        <f t="shared" si="98"/>
        <v>35100</v>
      </c>
      <c r="U45" s="172">
        <f t="shared" si="98"/>
        <v>17550</v>
      </c>
      <c r="V45" s="60">
        <f t="shared" si="98"/>
        <v>16349</v>
      </c>
      <c r="W45" s="497">
        <f>V45/T45</f>
        <v>0.46578347578347579</v>
      </c>
      <c r="X45" s="149">
        <f t="shared" si="1"/>
        <v>16349</v>
      </c>
      <c r="Y45" s="187">
        <f t="shared" ref="Y45:AD45" si="99">SUM(Y40:Y44)</f>
        <v>0</v>
      </c>
      <c r="Z45" s="187">
        <f t="shared" si="99"/>
        <v>0</v>
      </c>
      <c r="AA45" s="60">
        <f t="shared" si="99"/>
        <v>131459</v>
      </c>
      <c r="AB45" s="60">
        <f t="shared" si="99"/>
        <v>132867</v>
      </c>
      <c r="AC45" s="172">
        <f t="shared" si="99"/>
        <v>66434</v>
      </c>
      <c r="AD45" s="60">
        <f t="shared" si="99"/>
        <v>67500</v>
      </c>
      <c r="AE45" s="497">
        <f>AD45/AB45</f>
        <v>0.50802682381629749</v>
      </c>
      <c r="AF45" s="149">
        <f t="shared" si="2"/>
        <v>67500</v>
      </c>
      <c r="AG45" s="187">
        <f t="shared" ref="AG45:AL45" si="100">SUM(AG40:AG44)</f>
        <v>0</v>
      </c>
      <c r="AH45" s="187">
        <f t="shared" si="100"/>
        <v>0</v>
      </c>
      <c r="AI45" s="60">
        <f t="shared" si="100"/>
        <v>179532</v>
      </c>
      <c r="AJ45" s="60">
        <f t="shared" si="100"/>
        <v>215546</v>
      </c>
      <c r="AK45" s="172">
        <f t="shared" si="100"/>
        <v>38920</v>
      </c>
      <c r="AL45" s="60">
        <f t="shared" si="100"/>
        <v>116417</v>
      </c>
      <c r="AM45" s="497">
        <f>AL45/AJ45</f>
        <v>0.54010280868120963</v>
      </c>
      <c r="AN45" s="149">
        <f t="shared" si="3"/>
        <v>115475</v>
      </c>
      <c r="AO45" s="187">
        <f t="shared" ref="AO45:AT45" si="101">SUM(AO40:AO44)</f>
        <v>942</v>
      </c>
      <c r="AP45" s="187">
        <f t="shared" si="101"/>
        <v>0</v>
      </c>
      <c r="AQ45" s="60">
        <f t="shared" si="101"/>
        <v>83982</v>
      </c>
      <c r="AR45" s="60">
        <f t="shared" si="101"/>
        <v>84815</v>
      </c>
      <c r="AS45" s="172">
        <f t="shared" si="101"/>
        <v>42408</v>
      </c>
      <c r="AT45" s="60">
        <f t="shared" si="101"/>
        <v>40261</v>
      </c>
      <c r="AU45" s="497">
        <f>AT45/AR45</f>
        <v>0.47469197665507279</v>
      </c>
      <c r="AV45" s="149">
        <f t="shared" si="4"/>
        <v>26275</v>
      </c>
      <c r="AW45" s="187">
        <f>SUM(AW40:AW44)</f>
        <v>13986</v>
      </c>
      <c r="AX45" s="187">
        <f>SUM(AX40:AX44)</f>
        <v>0</v>
      </c>
      <c r="AY45" s="60">
        <f t="shared" si="5"/>
        <v>895354</v>
      </c>
      <c r="AZ45" s="60">
        <f t="shared" si="6"/>
        <v>1124197</v>
      </c>
      <c r="BA45" s="486">
        <f t="shared" si="7"/>
        <v>545501</v>
      </c>
      <c r="BB45" s="60">
        <f t="shared" si="8"/>
        <v>494898</v>
      </c>
      <c r="BC45" s="497">
        <f>BB45/AZ45</f>
        <v>0.44022355512423533</v>
      </c>
      <c r="BD45" s="149">
        <f t="shared" si="21"/>
        <v>479970</v>
      </c>
      <c r="BE45" s="187">
        <f t="shared" si="22"/>
        <v>14928</v>
      </c>
      <c r="BF45" s="187">
        <f t="shared" si="23"/>
        <v>0</v>
      </c>
      <c r="BG45" s="73"/>
      <c r="BH45" s="73"/>
    </row>
    <row r="46" spans="1:60" s="68" customFormat="1" ht="15" customHeight="1" x14ac:dyDescent="0.2">
      <c r="A46" s="121"/>
      <c r="B46" s="67" t="s">
        <v>99</v>
      </c>
      <c r="C46" s="70">
        <f>116217-2991-405</f>
        <v>112821</v>
      </c>
      <c r="D46" s="70">
        <v>302217</v>
      </c>
      <c r="E46" s="173"/>
      <c r="F46" s="70">
        <v>105000</v>
      </c>
      <c r="G46" s="499">
        <f>F46/D46</f>
        <v>0.34743247401701427</v>
      </c>
      <c r="H46" s="150">
        <f t="shared" si="10"/>
        <v>105000</v>
      </c>
      <c r="I46" s="189"/>
      <c r="J46" s="189"/>
      <c r="K46" s="70"/>
      <c r="L46" s="70"/>
      <c r="M46" s="173"/>
      <c r="N46" s="70"/>
      <c r="O46" s="499"/>
      <c r="P46" s="150">
        <f t="shared" si="0"/>
        <v>0</v>
      </c>
      <c r="Q46" s="189"/>
      <c r="R46" s="189"/>
      <c r="S46" s="71"/>
      <c r="T46" s="71"/>
      <c r="U46" s="173"/>
      <c r="V46" s="70"/>
      <c r="W46" s="499"/>
      <c r="X46" s="150">
        <f t="shared" si="1"/>
        <v>0</v>
      </c>
      <c r="Y46" s="189"/>
      <c r="Z46" s="189"/>
      <c r="AA46" s="71"/>
      <c r="AB46" s="71"/>
      <c r="AC46" s="173"/>
      <c r="AD46" s="70"/>
      <c r="AE46" s="499"/>
      <c r="AF46" s="150">
        <f t="shared" si="2"/>
        <v>0</v>
      </c>
      <c r="AG46" s="189"/>
      <c r="AH46" s="189"/>
      <c r="AI46" s="71"/>
      <c r="AJ46" s="71"/>
      <c r="AK46" s="173"/>
      <c r="AL46" s="70"/>
      <c r="AM46" s="499">
        <v>0</v>
      </c>
      <c r="AN46" s="150">
        <f t="shared" si="3"/>
        <v>0</v>
      </c>
      <c r="AO46" s="189"/>
      <c r="AP46" s="189"/>
      <c r="AQ46" s="71"/>
      <c r="AR46" s="71"/>
      <c r="AS46" s="173"/>
      <c r="AT46" s="70"/>
      <c r="AU46" s="499">
        <v>0</v>
      </c>
      <c r="AV46" s="150">
        <f t="shared" si="4"/>
        <v>0</v>
      </c>
      <c r="AW46" s="189"/>
      <c r="AX46" s="189"/>
      <c r="AY46" s="71">
        <f t="shared" si="5"/>
        <v>112821</v>
      </c>
      <c r="AZ46" s="71">
        <f t="shared" si="6"/>
        <v>302217</v>
      </c>
      <c r="BA46" s="487">
        <f t="shared" si="7"/>
        <v>0</v>
      </c>
      <c r="BB46" s="71">
        <f t="shared" si="8"/>
        <v>105000</v>
      </c>
      <c r="BC46" s="499">
        <f>BB46/AZ46</f>
        <v>0.34743247401701427</v>
      </c>
      <c r="BD46" s="162">
        <f t="shared" si="21"/>
        <v>105000</v>
      </c>
      <c r="BE46" s="189">
        <f t="shared" si="22"/>
        <v>0</v>
      </c>
      <c r="BF46" s="189">
        <f t="shared" si="23"/>
        <v>0</v>
      </c>
      <c r="BG46" s="72"/>
      <c r="BH46" s="72"/>
    </row>
    <row r="47" spans="1:60" s="68" customFormat="1" ht="15" customHeight="1" x14ac:dyDescent="0.2">
      <c r="A47" s="121"/>
      <c r="B47" s="67" t="s">
        <v>100</v>
      </c>
      <c r="C47" s="70">
        <f>28898+2991+405</f>
        <v>32294</v>
      </c>
      <c r="D47" s="70">
        <f>28898+2991+405</f>
        <v>32294</v>
      </c>
      <c r="E47" s="173">
        <v>0</v>
      </c>
      <c r="F47" s="70"/>
      <c r="G47" s="499">
        <f t="shared" ref="G47" si="102">F47/D47</f>
        <v>0</v>
      </c>
      <c r="H47" s="150">
        <f t="shared" si="10"/>
        <v>0</v>
      </c>
      <c r="I47" s="189"/>
      <c r="J47" s="189"/>
      <c r="K47" s="70"/>
      <c r="L47" s="70"/>
      <c r="M47" s="173">
        <v>0</v>
      </c>
      <c r="N47" s="70"/>
      <c r="O47" s="499"/>
      <c r="P47" s="150">
        <f t="shared" si="0"/>
        <v>0</v>
      </c>
      <c r="Q47" s="189"/>
      <c r="R47" s="189"/>
      <c r="S47" s="71"/>
      <c r="T47" s="71"/>
      <c r="U47" s="173">
        <v>0</v>
      </c>
      <c r="V47" s="70"/>
      <c r="W47" s="499"/>
      <c r="X47" s="150">
        <f t="shared" si="1"/>
        <v>0</v>
      </c>
      <c r="Y47" s="189"/>
      <c r="Z47" s="189"/>
      <c r="AA47" s="71"/>
      <c r="AB47" s="71"/>
      <c r="AC47" s="173">
        <v>0</v>
      </c>
      <c r="AD47" s="70"/>
      <c r="AE47" s="499"/>
      <c r="AF47" s="150">
        <f t="shared" si="2"/>
        <v>0</v>
      </c>
      <c r="AG47" s="189"/>
      <c r="AH47" s="189"/>
      <c r="AI47" s="71"/>
      <c r="AJ47" s="71"/>
      <c r="AK47" s="173">
        <v>0</v>
      </c>
      <c r="AL47" s="70"/>
      <c r="AM47" s="499">
        <v>0</v>
      </c>
      <c r="AN47" s="150">
        <f t="shared" si="3"/>
        <v>0</v>
      </c>
      <c r="AO47" s="189"/>
      <c r="AP47" s="189"/>
      <c r="AQ47" s="71"/>
      <c r="AR47" s="71"/>
      <c r="AS47" s="173">
        <v>0</v>
      </c>
      <c r="AT47" s="70"/>
      <c r="AU47" s="499">
        <v>0</v>
      </c>
      <c r="AV47" s="150">
        <f t="shared" si="4"/>
        <v>0</v>
      </c>
      <c r="AW47" s="189"/>
      <c r="AX47" s="189"/>
      <c r="AY47" s="71">
        <f t="shared" si="5"/>
        <v>32294</v>
      </c>
      <c r="AZ47" s="71">
        <f t="shared" si="6"/>
        <v>32294</v>
      </c>
      <c r="BA47" s="487">
        <f t="shared" si="7"/>
        <v>0</v>
      </c>
      <c r="BB47" s="71">
        <f t="shared" si="8"/>
        <v>0</v>
      </c>
      <c r="BC47" s="499">
        <f t="shared" ref="BC47:BC48" si="103">BB47/AZ47</f>
        <v>0</v>
      </c>
      <c r="BD47" s="162">
        <f t="shared" si="21"/>
        <v>0</v>
      </c>
      <c r="BE47" s="189">
        <f t="shared" si="22"/>
        <v>0</v>
      </c>
      <c r="BF47" s="189">
        <f t="shared" si="23"/>
        <v>0</v>
      </c>
      <c r="BG47" s="72"/>
      <c r="BH47" s="72"/>
    </row>
    <row r="48" spans="1:60" s="68" customFormat="1" ht="15" customHeight="1" x14ac:dyDescent="0.2">
      <c r="A48" s="121"/>
      <c r="B48" s="67" t="s">
        <v>21</v>
      </c>
      <c r="C48" s="70">
        <v>0</v>
      </c>
      <c r="D48" s="70">
        <v>0</v>
      </c>
      <c r="E48" s="173"/>
      <c r="F48" s="70">
        <v>0</v>
      </c>
      <c r="G48" s="499"/>
      <c r="H48" s="150">
        <f t="shared" si="10"/>
        <v>0</v>
      </c>
      <c r="I48" s="189">
        <f>I43</f>
        <v>0</v>
      </c>
      <c r="J48" s="189">
        <f>J43</f>
        <v>0</v>
      </c>
      <c r="K48" s="70">
        <f>K42</f>
        <v>320299</v>
      </c>
      <c r="L48" s="70">
        <f>L42</f>
        <v>321358</v>
      </c>
      <c r="M48" s="173"/>
      <c r="N48" s="70">
        <f>N42</f>
        <v>149371</v>
      </c>
      <c r="O48" s="499">
        <f t="shared" ref="O48" si="104">N48/L48</f>
        <v>0.46481182979729774</v>
      </c>
      <c r="P48" s="150">
        <f t="shared" si="0"/>
        <v>149371</v>
      </c>
      <c r="Q48" s="189"/>
      <c r="R48" s="189"/>
      <c r="S48" s="70">
        <f>S42</f>
        <v>34967</v>
      </c>
      <c r="T48" s="70">
        <f>T42</f>
        <v>35100</v>
      </c>
      <c r="U48" s="173"/>
      <c r="V48" s="70">
        <f>V42</f>
        <v>16349</v>
      </c>
      <c r="W48" s="499">
        <f t="shared" ref="W48" si="105">V48/T48</f>
        <v>0.46578347578347579</v>
      </c>
      <c r="X48" s="150">
        <f t="shared" si="1"/>
        <v>16349</v>
      </c>
      <c r="Y48" s="189"/>
      <c r="Z48" s="189"/>
      <c r="AA48" s="70">
        <f>AA42</f>
        <v>131459</v>
      </c>
      <c r="AB48" s="70">
        <f>AB42</f>
        <v>132867</v>
      </c>
      <c r="AC48" s="173"/>
      <c r="AD48" s="70">
        <f>AD42</f>
        <v>67500</v>
      </c>
      <c r="AE48" s="499">
        <f t="shared" ref="AE48" si="106">AD48/AB48</f>
        <v>0.50802682381629749</v>
      </c>
      <c r="AF48" s="150">
        <f t="shared" si="2"/>
        <v>67500</v>
      </c>
      <c r="AG48" s="189"/>
      <c r="AH48" s="189"/>
      <c r="AI48" s="70">
        <f>AI42</f>
        <v>179532</v>
      </c>
      <c r="AJ48" s="70">
        <f>AJ42</f>
        <v>215546</v>
      </c>
      <c r="AK48" s="173">
        <v>38920</v>
      </c>
      <c r="AL48" s="70">
        <f>AL42</f>
        <v>116417</v>
      </c>
      <c r="AM48" s="499">
        <f t="shared" ref="AM48" si="107">AL48/AJ48</f>
        <v>0.54010280868120963</v>
      </c>
      <c r="AN48" s="150">
        <f t="shared" si="3"/>
        <v>116417</v>
      </c>
      <c r="AO48" s="189"/>
      <c r="AP48" s="189"/>
      <c r="AQ48" s="70">
        <f>AQ42</f>
        <v>83982</v>
      </c>
      <c r="AR48" s="70">
        <f>AR42</f>
        <v>84815</v>
      </c>
      <c r="AS48" s="173"/>
      <c r="AT48" s="70">
        <f>AT42</f>
        <v>40261</v>
      </c>
      <c r="AU48" s="499">
        <f t="shared" ref="AU48" si="108">AT48/AR48</f>
        <v>0.47469197665507279</v>
      </c>
      <c r="AV48" s="150">
        <f t="shared" si="4"/>
        <v>40261</v>
      </c>
      <c r="AW48" s="189"/>
      <c r="AX48" s="189"/>
      <c r="AY48" s="70">
        <f t="shared" si="5"/>
        <v>750239</v>
      </c>
      <c r="AZ48" s="70">
        <f t="shared" si="6"/>
        <v>789686</v>
      </c>
      <c r="BA48" s="487">
        <f t="shared" si="7"/>
        <v>38920</v>
      </c>
      <c r="BB48" s="70">
        <f t="shared" si="8"/>
        <v>389898</v>
      </c>
      <c r="BC48" s="499">
        <f t="shared" si="103"/>
        <v>0.49373801738919015</v>
      </c>
      <c r="BD48" s="162">
        <f t="shared" si="21"/>
        <v>389898</v>
      </c>
      <c r="BE48" s="189">
        <f t="shared" si="22"/>
        <v>0</v>
      </c>
      <c r="BF48" s="189">
        <f t="shared" si="23"/>
        <v>0</v>
      </c>
      <c r="BG48" s="72"/>
      <c r="BH48" s="72"/>
    </row>
    <row r="49" spans="1:60" s="115" customFormat="1" ht="15" customHeight="1" x14ac:dyDescent="0.2">
      <c r="A49" s="122"/>
      <c r="B49" s="112" t="s">
        <v>106</v>
      </c>
      <c r="C49" s="182">
        <f>C24-C12</f>
        <v>630712</v>
      </c>
      <c r="D49" s="113">
        <f>D24-D12</f>
        <v>646946</v>
      </c>
      <c r="E49" s="113">
        <f>E24-E12</f>
        <v>332673</v>
      </c>
      <c r="F49" s="113">
        <f>F24-F12</f>
        <v>425972</v>
      </c>
      <c r="G49" s="502">
        <f>F49/D49</f>
        <v>0.65843517078705183</v>
      </c>
      <c r="H49" s="152">
        <f t="shared" si="10"/>
        <v>235717</v>
      </c>
      <c r="I49" s="190">
        <f t="shared" ref="I49:N49" si="109">I24-I12</f>
        <v>11419</v>
      </c>
      <c r="J49" s="190">
        <f t="shared" si="109"/>
        <v>178836</v>
      </c>
      <c r="K49" s="182">
        <f t="shared" si="109"/>
        <v>-320318</v>
      </c>
      <c r="L49" s="113">
        <f t="shared" si="109"/>
        <v>-321377</v>
      </c>
      <c r="M49" s="113">
        <f t="shared" si="109"/>
        <v>-160697</v>
      </c>
      <c r="N49" s="113">
        <f t="shared" si="109"/>
        <v>-146792</v>
      </c>
      <c r="O49" s="502">
        <f>N49/L49</f>
        <v>0.45675950674752702</v>
      </c>
      <c r="P49" s="152">
        <f t="shared" si="0"/>
        <v>-146792</v>
      </c>
      <c r="Q49" s="190">
        <f t="shared" ref="Q49:V49" si="110">Q24-Q12</f>
        <v>0</v>
      </c>
      <c r="R49" s="190">
        <f t="shared" si="110"/>
        <v>0</v>
      </c>
      <c r="S49" s="182">
        <f t="shared" si="110"/>
        <v>-34967</v>
      </c>
      <c r="T49" s="113">
        <f t="shared" si="110"/>
        <v>-35100</v>
      </c>
      <c r="U49" s="113">
        <f t="shared" si="110"/>
        <v>-17550</v>
      </c>
      <c r="V49" s="113">
        <f t="shared" si="110"/>
        <v>-16652</v>
      </c>
      <c r="W49" s="502">
        <f>V49/T49</f>
        <v>0.47441595441595441</v>
      </c>
      <c r="X49" s="152">
        <f t="shared" si="1"/>
        <v>-16652</v>
      </c>
      <c r="Y49" s="190">
        <f t="shared" ref="Y49:AD49" si="111">Y24-Y12</f>
        <v>0</v>
      </c>
      <c r="Z49" s="190">
        <f t="shared" si="111"/>
        <v>0</v>
      </c>
      <c r="AA49" s="182">
        <f t="shared" si="111"/>
        <v>-131459</v>
      </c>
      <c r="AB49" s="113">
        <f t="shared" si="111"/>
        <v>-132867</v>
      </c>
      <c r="AC49" s="113">
        <f t="shared" si="111"/>
        <v>-66434</v>
      </c>
      <c r="AD49" s="113">
        <f t="shared" si="111"/>
        <v>-65982</v>
      </c>
      <c r="AE49" s="502">
        <f>AD49/AB49</f>
        <v>0.49660186502291764</v>
      </c>
      <c r="AF49" s="152">
        <f t="shared" si="2"/>
        <v>-65982</v>
      </c>
      <c r="AG49" s="190">
        <f t="shared" ref="AG49:AL49" si="112">AG24-AG12</f>
        <v>0</v>
      </c>
      <c r="AH49" s="190">
        <f t="shared" si="112"/>
        <v>0</v>
      </c>
      <c r="AI49" s="182">
        <f t="shared" si="112"/>
        <v>-175463</v>
      </c>
      <c r="AJ49" s="113">
        <f t="shared" si="112"/>
        <v>-202079</v>
      </c>
      <c r="AK49" s="113">
        <f t="shared" si="112"/>
        <v>-38014</v>
      </c>
      <c r="AL49" s="113">
        <f t="shared" si="112"/>
        <v>-101443</v>
      </c>
      <c r="AM49" s="502">
        <f>AL49/AJ49</f>
        <v>0.5019967438477031</v>
      </c>
      <c r="AN49" s="152">
        <f t="shared" si="3"/>
        <v>-102385</v>
      </c>
      <c r="AO49" s="190">
        <f t="shared" ref="AO49:AT49" si="113">AO24-AO12</f>
        <v>942</v>
      </c>
      <c r="AP49" s="190">
        <f t="shared" si="113"/>
        <v>0</v>
      </c>
      <c r="AQ49" s="182">
        <f t="shared" si="113"/>
        <v>-83982</v>
      </c>
      <c r="AR49" s="113">
        <f t="shared" si="113"/>
        <v>-84815</v>
      </c>
      <c r="AS49" s="113">
        <f t="shared" si="113"/>
        <v>-42408</v>
      </c>
      <c r="AT49" s="113">
        <f t="shared" si="113"/>
        <v>-35910</v>
      </c>
      <c r="AU49" s="502">
        <f>AT49/AR49</f>
        <v>0.42339208866356187</v>
      </c>
      <c r="AV49" s="152">
        <f t="shared" si="4"/>
        <v>-21924</v>
      </c>
      <c r="AW49" s="190">
        <f>AW24-AW12</f>
        <v>-13986</v>
      </c>
      <c r="AX49" s="190">
        <f>AX24-AX12</f>
        <v>0</v>
      </c>
      <c r="AY49" s="113">
        <f t="shared" si="5"/>
        <v>-115477</v>
      </c>
      <c r="AZ49" s="113">
        <f t="shared" si="6"/>
        <v>-129292</v>
      </c>
      <c r="BA49" s="485">
        <f t="shared" si="7"/>
        <v>7570</v>
      </c>
      <c r="BB49" s="113">
        <f t="shared" si="8"/>
        <v>59193</v>
      </c>
      <c r="BC49" s="502">
        <f>BB49/AZ49</f>
        <v>-0.45782414998607801</v>
      </c>
      <c r="BD49" s="152">
        <f t="shared" si="21"/>
        <v>-118018</v>
      </c>
      <c r="BE49" s="190">
        <f t="shared" si="22"/>
        <v>-1625</v>
      </c>
      <c r="BF49" s="190">
        <f t="shared" si="23"/>
        <v>178836</v>
      </c>
      <c r="BG49" s="114"/>
      <c r="BH49" s="114"/>
    </row>
    <row r="50" spans="1:60" s="115" customFormat="1" ht="15" customHeight="1" x14ac:dyDescent="0.2">
      <c r="A50" s="122"/>
      <c r="B50" s="112" t="s">
        <v>107</v>
      </c>
      <c r="C50" s="182">
        <f t="shared" ref="C50:C51" si="114">C28-C16</f>
        <v>-24256</v>
      </c>
      <c r="D50" s="113">
        <f>D28-D16</f>
        <v>199475</v>
      </c>
      <c r="E50" s="113">
        <f>E28-E16</f>
        <v>198022</v>
      </c>
      <c r="F50" s="113">
        <f t="shared" ref="F50" si="115">F28-F16</f>
        <v>181224</v>
      </c>
      <c r="G50" s="502">
        <f>F50/D50</f>
        <v>0.9085048251660609</v>
      </c>
      <c r="H50" s="152">
        <f t="shared" si="10"/>
        <v>181224</v>
      </c>
      <c r="I50" s="190">
        <f t="shared" ref="D50:K51" si="116">I28-I16</f>
        <v>0</v>
      </c>
      <c r="J50" s="190">
        <f t="shared" si="116"/>
        <v>0</v>
      </c>
      <c r="K50" s="182">
        <f t="shared" si="116"/>
        <v>19</v>
      </c>
      <c r="L50" s="113">
        <f t="shared" ref="L50:S51" si="117">L28-L16</f>
        <v>19</v>
      </c>
      <c r="M50" s="113">
        <f t="shared" ref="M50" si="118">M28-M16</f>
        <v>19</v>
      </c>
      <c r="N50" s="113">
        <f t="shared" ref="N50:N51" si="119">N28-N16</f>
        <v>-97</v>
      </c>
      <c r="O50" s="502">
        <f>N50/L50</f>
        <v>-5.1052631578947372</v>
      </c>
      <c r="P50" s="152">
        <f t="shared" si="0"/>
        <v>-97</v>
      </c>
      <c r="Q50" s="190">
        <f t="shared" si="117"/>
        <v>0</v>
      </c>
      <c r="R50" s="190">
        <f t="shared" si="117"/>
        <v>0</v>
      </c>
      <c r="S50" s="182">
        <f t="shared" si="117"/>
        <v>0</v>
      </c>
      <c r="T50" s="113">
        <f t="shared" ref="T50:AA51" si="120">T28-T16</f>
        <v>0</v>
      </c>
      <c r="U50" s="113">
        <f t="shared" ref="U50" si="121">U28-U16</f>
        <v>0</v>
      </c>
      <c r="V50" s="113">
        <f t="shared" ref="V50:V51" si="122">V28-V16</f>
        <v>0</v>
      </c>
      <c r="W50" s="502"/>
      <c r="X50" s="152">
        <f t="shared" si="1"/>
        <v>0</v>
      </c>
      <c r="Y50" s="190">
        <f t="shared" si="120"/>
        <v>0</v>
      </c>
      <c r="Z50" s="190">
        <f t="shared" si="120"/>
        <v>0</v>
      </c>
      <c r="AA50" s="182">
        <f t="shared" si="120"/>
        <v>0</v>
      </c>
      <c r="AB50" s="113">
        <f t="shared" ref="AB50:AI51" si="123">AB28-AB16</f>
        <v>0</v>
      </c>
      <c r="AC50" s="113">
        <f t="shared" ref="AC50" si="124">AC28-AC16</f>
        <v>0</v>
      </c>
      <c r="AD50" s="113">
        <f t="shared" ref="AD50:AD51" si="125">AD28-AD16</f>
        <v>0</v>
      </c>
      <c r="AE50" s="502">
        <v>0</v>
      </c>
      <c r="AF50" s="152">
        <f t="shared" si="2"/>
        <v>0</v>
      </c>
      <c r="AG50" s="190">
        <f t="shared" si="123"/>
        <v>0</v>
      </c>
      <c r="AH50" s="190">
        <f t="shared" si="123"/>
        <v>0</v>
      </c>
      <c r="AI50" s="182">
        <f t="shared" si="123"/>
        <v>-4069</v>
      </c>
      <c r="AJ50" s="113">
        <f t="shared" ref="AJ50:AQ51" si="126">AJ28-AJ16</f>
        <v>-13467</v>
      </c>
      <c r="AK50" s="113">
        <f t="shared" ref="AK50" si="127">AK28-AK16</f>
        <v>-906</v>
      </c>
      <c r="AL50" s="113">
        <f t="shared" ref="AL50:AL51" si="128">AL28-AL16</f>
        <v>-3968</v>
      </c>
      <c r="AM50" s="502">
        <f>AL50/AJ50</f>
        <v>0.29464617212445238</v>
      </c>
      <c r="AN50" s="152">
        <f t="shared" si="3"/>
        <v>-3968</v>
      </c>
      <c r="AO50" s="190">
        <f t="shared" si="126"/>
        <v>0</v>
      </c>
      <c r="AP50" s="190">
        <f t="shared" si="126"/>
        <v>0</v>
      </c>
      <c r="AQ50" s="182">
        <f t="shared" si="126"/>
        <v>0</v>
      </c>
      <c r="AR50" s="113">
        <f t="shared" ref="AR50:AX51" si="129">AR28-AR16</f>
        <v>0</v>
      </c>
      <c r="AS50" s="113">
        <f t="shared" ref="AS50" si="130">AS28-AS16</f>
        <v>0</v>
      </c>
      <c r="AT50" s="113">
        <f t="shared" ref="AT50:AT51" si="131">AT28-AT16</f>
        <v>0</v>
      </c>
      <c r="AU50" s="502">
        <v>0</v>
      </c>
      <c r="AV50" s="152">
        <f t="shared" si="4"/>
        <v>0</v>
      </c>
      <c r="AW50" s="190">
        <f t="shared" si="129"/>
        <v>0</v>
      </c>
      <c r="AX50" s="190">
        <f t="shared" si="129"/>
        <v>0</v>
      </c>
      <c r="AY50" s="113">
        <f t="shared" si="5"/>
        <v>-28306</v>
      </c>
      <c r="AZ50" s="113">
        <f t="shared" si="6"/>
        <v>186027</v>
      </c>
      <c r="BA50" s="485">
        <f t="shared" si="7"/>
        <v>197135</v>
      </c>
      <c r="BB50" s="113">
        <f t="shared" si="8"/>
        <v>177159</v>
      </c>
      <c r="BC50" s="502">
        <f>BB50/AZ50</f>
        <v>0.95232950055637089</v>
      </c>
      <c r="BD50" s="152">
        <f t="shared" si="21"/>
        <v>177159</v>
      </c>
      <c r="BE50" s="190">
        <f t="shared" si="22"/>
        <v>0</v>
      </c>
      <c r="BF50" s="190">
        <f t="shared" si="23"/>
        <v>0</v>
      </c>
      <c r="BG50" s="114"/>
      <c r="BH50" s="114"/>
    </row>
    <row r="51" spans="1:60" s="65" customFormat="1" ht="22.5" customHeight="1" x14ac:dyDescent="0.2">
      <c r="A51" s="123" t="s">
        <v>55</v>
      </c>
      <c r="B51" s="127" t="s">
        <v>4</v>
      </c>
      <c r="C51" s="64">
        <f t="shared" si="114"/>
        <v>606456</v>
      </c>
      <c r="D51" s="64">
        <f t="shared" si="116"/>
        <v>846421</v>
      </c>
      <c r="E51" s="174">
        <f>E29-E17</f>
        <v>530695</v>
      </c>
      <c r="F51" s="64">
        <f t="shared" ref="F51" si="132">F29-F17</f>
        <v>607196</v>
      </c>
      <c r="G51" s="500">
        <f>F51/D51</f>
        <v>0.71736877983887448</v>
      </c>
      <c r="H51" s="153">
        <f t="shared" si="10"/>
        <v>416941</v>
      </c>
      <c r="I51" s="191">
        <f t="shared" si="116"/>
        <v>11419</v>
      </c>
      <c r="J51" s="191">
        <f t="shared" si="116"/>
        <v>178836</v>
      </c>
      <c r="K51" s="64">
        <f t="shared" si="116"/>
        <v>-320299</v>
      </c>
      <c r="L51" s="64">
        <f t="shared" si="117"/>
        <v>-321358</v>
      </c>
      <c r="M51" s="174">
        <f>M29-M17</f>
        <v>-160678</v>
      </c>
      <c r="N51" s="64">
        <f t="shared" si="119"/>
        <v>-146889</v>
      </c>
      <c r="O51" s="500">
        <f>N51/L51</f>
        <v>0.45708835628800276</v>
      </c>
      <c r="P51" s="153">
        <f t="shared" si="0"/>
        <v>-146889</v>
      </c>
      <c r="Q51" s="191">
        <f t="shared" si="117"/>
        <v>0</v>
      </c>
      <c r="R51" s="191">
        <f t="shared" si="117"/>
        <v>0</v>
      </c>
      <c r="S51" s="64">
        <f t="shared" si="117"/>
        <v>-34967</v>
      </c>
      <c r="T51" s="64">
        <f t="shared" si="120"/>
        <v>-35100</v>
      </c>
      <c r="U51" s="174">
        <f>U29-U17</f>
        <v>-17550</v>
      </c>
      <c r="V51" s="64">
        <f t="shared" si="122"/>
        <v>-16652</v>
      </c>
      <c r="W51" s="500">
        <f>V51/T51</f>
        <v>0.47441595441595441</v>
      </c>
      <c r="X51" s="153">
        <f t="shared" si="1"/>
        <v>-16652</v>
      </c>
      <c r="Y51" s="191">
        <f t="shared" si="120"/>
        <v>0</v>
      </c>
      <c r="Z51" s="191">
        <f t="shared" si="120"/>
        <v>0</v>
      </c>
      <c r="AA51" s="64">
        <f t="shared" si="120"/>
        <v>-131459</v>
      </c>
      <c r="AB51" s="64">
        <f t="shared" si="123"/>
        <v>-132867</v>
      </c>
      <c r="AC51" s="174">
        <f>AC29-AC17</f>
        <v>-66434</v>
      </c>
      <c r="AD51" s="64">
        <f t="shared" si="125"/>
        <v>-65982</v>
      </c>
      <c r="AE51" s="500">
        <f>AD51/AB51</f>
        <v>0.49660186502291764</v>
      </c>
      <c r="AF51" s="153">
        <f t="shared" si="2"/>
        <v>-65982</v>
      </c>
      <c r="AG51" s="191">
        <f t="shared" si="123"/>
        <v>0</v>
      </c>
      <c r="AH51" s="191">
        <f t="shared" si="123"/>
        <v>0</v>
      </c>
      <c r="AI51" s="64">
        <f t="shared" si="123"/>
        <v>-179532</v>
      </c>
      <c r="AJ51" s="64">
        <f t="shared" si="126"/>
        <v>-215546</v>
      </c>
      <c r="AK51" s="174">
        <f>AK29-AK17</f>
        <v>-38920</v>
      </c>
      <c r="AL51" s="64">
        <f t="shared" si="128"/>
        <v>-105411</v>
      </c>
      <c r="AM51" s="500">
        <f>AL51/AJ51</f>
        <v>0.48904178226457462</v>
      </c>
      <c r="AN51" s="153">
        <f t="shared" si="3"/>
        <v>-106353</v>
      </c>
      <c r="AO51" s="191">
        <f t="shared" si="126"/>
        <v>942</v>
      </c>
      <c r="AP51" s="191">
        <f t="shared" si="126"/>
        <v>0</v>
      </c>
      <c r="AQ51" s="64">
        <f t="shared" si="126"/>
        <v>-83982</v>
      </c>
      <c r="AR51" s="64">
        <f t="shared" si="129"/>
        <v>-84815</v>
      </c>
      <c r="AS51" s="174">
        <f>AS29-AS17</f>
        <v>-42408</v>
      </c>
      <c r="AT51" s="64">
        <f t="shared" si="131"/>
        <v>-35910</v>
      </c>
      <c r="AU51" s="500">
        <f>AT51/AR51</f>
        <v>0.42339208866356187</v>
      </c>
      <c r="AV51" s="153">
        <f t="shared" si="4"/>
        <v>-21924</v>
      </c>
      <c r="AW51" s="191">
        <f t="shared" si="129"/>
        <v>-13986</v>
      </c>
      <c r="AX51" s="191">
        <f t="shared" si="129"/>
        <v>0</v>
      </c>
      <c r="AY51" s="64">
        <f>AQ51+AI51+AA51+S51+K51+C51</f>
        <v>-143783</v>
      </c>
      <c r="AZ51" s="64">
        <f>AR51+AJ51+AB51+T51+L51+D51</f>
        <v>56735</v>
      </c>
      <c r="BA51" s="64">
        <f t="shared" ref="BA51:BA52" si="133">AS51+AK51+AC51+U51+M51+E51</f>
        <v>204705</v>
      </c>
      <c r="BB51" s="64">
        <f t="shared" ref="BB51:BB52" si="134">AT51+AL51+AD51+V51+N51+F51</f>
        <v>236352</v>
      </c>
      <c r="BC51" s="500">
        <f>BB51/AZ51</f>
        <v>4.1658940689168942</v>
      </c>
      <c r="BD51" s="174">
        <f>BD29-BD17</f>
        <v>59141</v>
      </c>
      <c r="BE51" s="64">
        <f t="shared" ref="BE51" si="135">BE29-BE17</f>
        <v>-1625</v>
      </c>
      <c r="BF51" s="191">
        <f t="shared" si="23"/>
        <v>178836</v>
      </c>
      <c r="BG51" s="74"/>
      <c r="BH51" s="74"/>
    </row>
    <row r="52" spans="1:60" s="65" customFormat="1" ht="21.75" customHeight="1" x14ac:dyDescent="0.2">
      <c r="A52" s="123" t="s">
        <v>7</v>
      </c>
      <c r="B52" s="128" t="s">
        <v>23</v>
      </c>
      <c r="C52" s="64">
        <f>C45-C35</f>
        <v>-606456</v>
      </c>
      <c r="D52" s="64">
        <f>D45-D35</f>
        <v>-846421</v>
      </c>
      <c r="E52" s="174">
        <f>E45-E35</f>
        <v>-566578</v>
      </c>
      <c r="F52" s="64">
        <f>F45-F35</f>
        <v>-691144</v>
      </c>
      <c r="G52" s="503">
        <f>F52/D52</f>
        <v>0.81654873874821154</v>
      </c>
      <c r="H52" s="153">
        <f t="shared" si="10"/>
        <v>-512308</v>
      </c>
      <c r="I52" s="192">
        <f t="shared" ref="I52:N52" si="136">I45-I35</f>
        <v>0</v>
      </c>
      <c r="J52" s="192">
        <f t="shared" si="136"/>
        <v>-178836</v>
      </c>
      <c r="K52" s="64">
        <f t="shared" si="136"/>
        <v>320299</v>
      </c>
      <c r="L52" s="64">
        <f t="shared" si="136"/>
        <v>321358</v>
      </c>
      <c r="M52" s="174">
        <f t="shared" si="136"/>
        <v>160678</v>
      </c>
      <c r="N52" s="64">
        <f t="shared" si="136"/>
        <v>149371</v>
      </c>
      <c r="O52" s="503">
        <f>N52/L52</f>
        <v>0.46481182979729774</v>
      </c>
      <c r="P52" s="153">
        <f t="shared" si="0"/>
        <v>149371</v>
      </c>
      <c r="Q52" s="192">
        <f t="shared" ref="Q52:V52" si="137">Q45-Q35</f>
        <v>0</v>
      </c>
      <c r="R52" s="192">
        <f t="shared" si="137"/>
        <v>0</v>
      </c>
      <c r="S52" s="129">
        <f t="shared" si="137"/>
        <v>34967</v>
      </c>
      <c r="T52" s="129">
        <f t="shared" si="137"/>
        <v>35100</v>
      </c>
      <c r="U52" s="174">
        <f t="shared" si="137"/>
        <v>17550</v>
      </c>
      <c r="V52" s="64">
        <f t="shared" si="137"/>
        <v>16349</v>
      </c>
      <c r="W52" s="503">
        <f>V52/T52</f>
        <v>0.46578347578347579</v>
      </c>
      <c r="X52" s="153">
        <f t="shared" si="1"/>
        <v>16349</v>
      </c>
      <c r="Y52" s="192">
        <f t="shared" ref="Y52:AD52" si="138">Y45-Y35</f>
        <v>0</v>
      </c>
      <c r="Z52" s="192">
        <f t="shared" si="138"/>
        <v>0</v>
      </c>
      <c r="AA52" s="129">
        <f t="shared" si="138"/>
        <v>131459</v>
      </c>
      <c r="AB52" s="129">
        <f t="shared" si="138"/>
        <v>132867</v>
      </c>
      <c r="AC52" s="174">
        <f t="shared" si="138"/>
        <v>66434</v>
      </c>
      <c r="AD52" s="64">
        <f t="shared" si="138"/>
        <v>67500</v>
      </c>
      <c r="AE52" s="503">
        <f>AD52/AB52</f>
        <v>0.50802682381629749</v>
      </c>
      <c r="AF52" s="153">
        <f t="shared" si="2"/>
        <v>67500</v>
      </c>
      <c r="AG52" s="192">
        <f t="shared" ref="AG52:AL52" si="139">AG45-AG35</f>
        <v>0</v>
      </c>
      <c r="AH52" s="192">
        <f t="shared" si="139"/>
        <v>0</v>
      </c>
      <c r="AI52" s="129">
        <f t="shared" si="139"/>
        <v>179532</v>
      </c>
      <c r="AJ52" s="129">
        <f t="shared" si="139"/>
        <v>215546</v>
      </c>
      <c r="AK52" s="174">
        <f t="shared" si="139"/>
        <v>38920</v>
      </c>
      <c r="AL52" s="64">
        <f t="shared" si="139"/>
        <v>116417</v>
      </c>
      <c r="AM52" s="503">
        <f>AL52/AJ52</f>
        <v>0.54010280868120963</v>
      </c>
      <c r="AN52" s="153">
        <f t="shared" si="3"/>
        <v>115475</v>
      </c>
      <c r="AO52" s="192">
        <f t="shared" ref="AO52:AT52" si="140">AO45-AO35</f>
        <v>942</v>
      </c>
      <c r="AP52" s="192">
        <f t="shared" si="140"/>
        <v>0</v>
      </c>
      <c r="AQ52" s="129">
        <f t="shared" si="140"/>
        <v>83982</v>
      </c>
      <c r="AR52" s="129">
        <f t="shared" si="140"/>
        <v>84815</v>
      </c>
      <c r="AS52" s="174">
        <f t="shared" si="140"/>
        <v>42408</v>
      </c>
      <c r="AT52" s="64">
        <f t="shared" si="140"/>
        <v>40261</v>
      </c>
      <c r="AU52" s="503">
        <f>AT52/AR52</f>
        <v>0.47469197665507279</v>
      </c>
      <c r="AV52" s="153">
        <f t="shared" si="4"/>
        <v>26275</v>
      </c>
      <c r="AW52" s="192">
        <f>AW45-AW35</f>
        <v>13986</v>
      </c>
      <c r="AX52" s="192">
        <f>AX45-AX35</f>
        <v>0</v>
      </c>
      <c r="AY52" s="129">
        <f>AQ52+AI52+AA52+S52+K52+C52</f>
        <v>143783</v>
      </c>
      <c r="AZ52" s="129">
        <f>AR52+AJ52+AB52+T52+L52+D52</f>
        <v>-56735</v>
      </c>
      <c r="BA52" s="129">
        <f t="shared" si="133"/>
        <v>-240588</v>
      </c>
      <c r="BB52" s="129">
        <f t="shared" si="134"/>
        <v>-301246</v>
      </c>
      <c r="BC52" s="503">
        <f>BB52/AZ52</f>
        <v>5.3097030051996121</v>
      </c>
      <c r="BD52" s="174">
        <f t="shared" ref="BD52:BE52" si="141">BD45-BD35</f>
        <v>-137338</v>
      </c>
      <c r="BE52" s="64">
        <f t="shared" si="141"/>
        <v>14928</v>
      </c>
      <c r="BF52" s="192">
        <f t="shared" si="23"/>
        <v>-178836</v>
      </c>
      <c r="BG52" s="74"/>
      <c r="BH52" s="74"/>
    </row>
    <row r="53" spans="1:60" s="10" customFormat="1" ht="15" customHeight="1" x14ac:dyDescent="0.2">
      <c r="A53" s="124" t="s">
        <v>22</v>
      </c>
      <c r="B53" s="80" t="s">
        <v>109</v>
      </c>
      <c r="C53" s="79"/>
      <c r="D53" s="79"/>
      <c r="E53" s="175"/>
      <c r="F53" s="79"/>
      <c r="G53" s="504"/>
      <c r="H53" s="154"/>
      <c r="I53" s="193"/>
      <c r="J53" s="193"/>
      <c r="K53" s="79"/>
      <c r="L53" s="79"/>
      <c r="M53" s="175"/>
      <c r="N53" s="79"/>
      <c r="O53" s="504"/>
      <c r="P53" s="154"/>
      <c r="Q53" s="193"/>
      <c r="R53" s="193"/>
      <c r="S53" s="9"/>
      <c r="T53" s="9"/>
      <c r="U53" s="175"/>
      <c r="V53" s="79"/>
      <c r="W53" s="504"/>
      <c r="X53" s="154"/>
      <c r="Y53" s="196"/>
      <c r="Z53" s="197"/>
      <c r="AA53" s="9"/>
      <c r="AB53" s="9"/>
      <c r="AC53" s="175"/>
      <c r="AD53" s="79"/>
      <c r="AE53" s="504"/>
      <c r="AF53" s="154"/>
      <c r="AG53" s="196"/>
      <c r="AH53" s="197"/>
      <c r="AI53" s="9"/>
      <c r="AJ53" s="9"/>
      <c r="AK53" s="175"/>
      <c r="AL53" s="79"/>
      <c r="AM53" s="504"/>
      <c r="AN53" s="154"/>
      <c r="AO53" s="196"/>
      <c r="AP53" s="197"/>
      <c r="AQ53" s="9"/>
      <c r="AR53" s="9"/>
      <c r="AS53" s="175"/>
      <c r="AT53" s="79"/>
      <c r="AU53" s="504"/>
      <c r="AV53" s="154"/>
      <c r="AW53" s="196"/>
      <c r="AX53" s="197"/>
      <c r="AY53" s="9"/>
      <c r="AZ53" s="9"/>
      <c r="BA53" s="488"/>
      <c r="BB53" s="9"/>
      <c r="BC53" s="504"/>
      <c r="BD53" s="163"/>
      <c r="BE53" s="196"/>
      <c r="BF53" s="197"/>
      <c r="BG53" s="9"/>
      <c r="BH53" s="9"/>
    </row>
    <row r="54" spans="1:60" s="134" customFormat="1" ht="12" x14ac:dyDescent="0.2">
      <c r="A54" s="132"/>
      <c r="B54" s="131" t="s">
        <v>112</v>
      </c>
      <c r="C54" s="133">
        <f>5</f>
        <v>5</v>
      </c>
      <c r="D54" s="133">
        <f>5</f>
        <v>5</v>
      </c>
      <c r="E54" s="133">
        <f>5</f>
        <v>5</v>
      </c>
      <c r="F54" s="133">
        <f>5</f>
        <v>5</v>
      </c>
      <c r="G54" s="505">
        <f>F54/D54</f>
        <v>1</v>
      </c>
      <c r="H54" s="155">
        <f t="shared" si="10"/>
        <v>5</v>
      </c>
      <c r="I54" s="194"/>
      <c r="J54" s="194"/>
      <c r="K54" s="133">
        <v>27</v>
      </c>
      <c r="L54" s="133">
        <v>27</v>
      </c>
      <c r="M54" s="133">
        <v>27</v>
      </c>
      <c r="N54" s="133">
        <v>27</v>
      </c>
      <c r="O54" s="505">
        <f>N54/L54</f>
        <v>1</v>
      </c>
      <c r="P54" s="155">
        <f>N54-Q54-R54</f>
        <v>25</v>
      </c>
      <c r="Q54" s="194"/>
      <c r="R54" s="194">
        <v>2</v>
      </c>
      <c r="S54" s="133">
        <v>7</v>
      </c>
      <c r="T54" s="133">
        <v>7</v>
      </c>
      <c r="U54" s="133">
        <v>7</v>
      </c>
      <c r="V54" s="133">
        <v>7</v>
      </c>
      <c r="W54" s="505">
        <f>V54/T54</f>
        <v>1</v>
      </c>
      <c r="X54" s="155">
        <f>V54-Y54-Z54</f>
        <v>7</v>
      </c>
      <c r="Y54" s="194"/>
      <c r="Z54" s="194"/>
      <c r="AA54" s="133">
        <f>19+9+3+1+2+3</f>
        <v>37</v>
      </c>
      <c r="AB54" s="133">
        <f>19+9+3+1+2+3</f>
        <v>37</v>
      </c>
      <c r="AC54" s="133">
        <f>19+9+3+1+2+3</f>
        <v>37</v>
      </c>
      <c r="AD54" s="133">
        <f>19+9+3+1+2+3</f>
        <v>37</v>
      </c>
      <c r="AE54" s="505">
        <f>AD54/AB54</f>
        <v>1</v>
      </c>
      <c r="AF54" s="155">
        <f>AD54-AG54-AH54</f>
        <v>37</v>
      </c>
      <c r="AG54" s="194"/>
      <c r="AH54" s="194"/>
      <c r="AI54" s="133">
        <v>63.83</v>
      </c>
      <c r="AJ54" s="133">
        <v>63.83</v>
      </c>
      <c r="AK54" s="133">
        <v>63.83</v>
      </c>
      <c r="AL54" s="133">
        <v>59.83</v>
      </c>
      <c r="AM54" s="505">
        <f>AL54/AJ54</f>
        <v>0.93733354222152587</v>
      </c>
      <c r="AN54" s="155">
        <f>AL54-AO54-AP54</f>
        <v>53.91</v>
      </c>
      <c r="AO54" s="194">
        <v>5.92</v>
      </c>
      <c r="AP54" s="194"/>
      <c r="AQ54" s="133">
        <v>33</v>
      </c>
      <c r="AR54" s="133">
        <v>33</v>
      </c>
      <c r="AS54" s="133">
        <v>33</v>
      </c>
      <c r="AT54" s="133">
        <v>33</v>
      </c>
      <c r="AU54" s="505">
        <f>AT54/AR54</f>
        <v>1</v>
      </c>
      <c r="AV54" s="155">
        <f>AT54-AW54-AX54</f>
        <v>29</v>
      </c>
      <c r="AW54" s="194">
        <v>4</v>
      </c>
      <c r="AX54" s="194"/>
      <c r="AY54" s="133">
        <f t="shared" ref="AY54:BB57" si="142">AQ54+AI54+AA54+S54+K54+C54</f>
        <v>172.82999999999998</v>
      </c>
      <c r="AZ54" s="133">
        <f t="shared" si="142"/>
        <v>172.82999999999998</v>
      </c>
      <c r="BA54" s="489">
        <f t="shared" si="142"/>
        <v>172.82999999999998</v>
      </c>
      <c r="BB54" s="133">
        <f t="shared" si="142"/>
        <v>168.82999999999998</v>
      </c>
      <c r="BC54" s="505">
        <f>BB54/AZ54</f>
        <v>0.97685586992998896</v>
      </c>
      <c r="BD54" s="164">
        <f t="shared" ref="BD54:BF57" si="143">AV54+AN54+AF54+X54+P54+H54</f>
        <v>156.91</v>
      </c>
      <c r="BE54" s="194">
        <f t="shared" si="143"/>
        <v>9.92</v>
      </c>
      <c r="BF54" s="194">
        <f t="shared" si="143"/>
        <v>2</v>
      </c>
      <c r="BG54" s="11"/>
      <c r="BH54" s="11"/>
    </row>
    <row r="55" spans="1:60" s="134" customFormat="1" ht="12" x14ac:dyDescent="0.2">
      <c r="A55" s="132"/>
      <c r="B55" s="131" t="s">
        <v>110</v>
      </c>
      <c r="C55" s="133">
        <v>87.73</v>
      </c>
      <c r="D55" s="133">
        <v>189.03</v>
      </c>
      <c r="E55" s="133">
        <v>87.73</v>
      </c>
      <c r="F55" s="133">
        <v>189</v>
      </c>
      <c r="G55" s="505">
        <f t="shared" ref="G55" si="144">F55/D55</f>
        <v>0.99984129503253449</v>
      </c>
      <c r="H55" s="155">
        <f t="shared" si="10"/>
        <v>189</v>
      </c>
      <c r="I55" s="194"/>
      <c r="J55" s="194"/>
      <c r="K55" s="133">
        <v>0</v>
      </c>
      <c r="L55" s="133">
        <v>0</v>
      </c>
      <c r="M55" s="133">
        <v>0</v>
      </c>
      <c r="N55" s="133">
        <v>0</v>
      </c>
      <c r="O55" s="505">
        <v>0</v>
      </c>
      <c r="P55" s="155">
        <f>N55-Q55-R55</f>
        <v>0</v>
      </c>
      <c r="Q55" s="194"/>
      <c r="R55" s="194"/>
      <c r="S55" s="133">
        <v>2</v>
      </c>
      <c r="T55" s="133">
        <v>2</v>
      </c>
      <c r="U55" s="133">
        <v>2</v>
      </c>
      <c r="V55" s="133">
        <v>2</v>
      </c>
      <c r="W55" s="505">
        <f t="shared" ref="W55" si="145">V55/T55</f>
        <v>1</v>
      </c>
      <c r="X55" s="155">
        <f>V55-Y55-Z55</f>
        <v>2</v>
      </c>
      <c r="Y55" s="198"/>
      <c r="Z55" s="194"/>
      <c r="AA55" s="133">
        <v>6.25</v>
      </c>
      <c r="AB55" s="133">
        <v>6.25</v>
      </c>
      <c r="AC55" s="133">
        <v>6.25</v>
      </c>
      <c r="AD55" s="133">
        <v>6.25</v>
      </c>
      <c r="AE55" s="505">
        <f t="shared" ref="AE55:AE56" si="146">AD55/AB55</f>
        <v>1</v>
      </c>
      <c r="AF55" s="155">
        <f>AD55-AG55-AH55</f>
        <v>6.25</v>
      </c>
      <c r="AG55" s="198"/>
      <c r="AH55" s="194"/>
      <c r="AI55" s="133">
        <v>8.25</v>
      </c>
      <c r="AJ55" s="133">
        <v>8.25</v>
      </c>
      <c r="AK55" s="133">
        <v>8.25</v>
      </c>
      <c r="AL55" s="133">
        <v>3</v>
      </c>
      <c r="AM55" s="505">
        <f t="shared" ref="AM55" si="147">AL55/AJ55</f>
        <v>0.36363636363636365</v>
      </c>
      <c r="AN55" s="155">
        <f>AL55-AO55-AP55</f>
        <v>0</v>
      </c>
      <c r="AO55" s="198">
        <v>3</v>
      </c>
      <c r="AP55" s="194"/>
      <c r="AQ55" s="133">
        <v>3</v>
      </c>
      <c r="AR55" s="133">
        <v>3</v>
      </c>
      <c r="AS55" s="133">
        <v>3</v>
      </c>
      <c r="AT55" s="133">
        <v>3</v>
      </c>
      <c r="AU55" s="505">
        <f t="shared" ref="AU55" si="148">AT55/AR55</f>
        <v>1</v>
      </c>
      <c r="AV55" s="155">
        <f>AT55-AW55-AX55</f>
        <v>3</v>
      </c>
      <c r="AW55" s="198"/>
      <c r="AX55" s="194"/>
      <c r="AY55" s="133">
        <f t="shared" si="142"/>
        <v>107.23</v>
      </c>
      <c r="AZ55" s="133">
        <f t="shared" si="142"/>
        <v>208.53</v>
      </c>
      <c r="BA55" s="489">
        <f t="shared" si="142"/>
        <v>107.23</v>
      </c>
      <c r="BB55" s="133">
        <f t="shared" si="142"/>
        <v>203.25</v>
      </c>
      <c r="BC55" s="505">
        <f t="shared" ref="BC55:BC56" si="149">BB55/AZ55</f>
        <v>0.97467990217234934</v>
      </c>
      <c r="BD55" s="164">
        <f t="shared" si="143"/>
        <v>200.25</v>
      </c>
      <c r="BE55" s="198">
        <f t="shared" si="143"/>
        <v>3</v>
      </c>
      <c r="BF55" s="194">
        <f t="shared" si="143"/>
        <v>0</v>
      </c>
      <c r="BG55" s="11"/>
      <c r="BH55" s="11"/>
    </row>
    <row r="56" spans="1:60" s="138" customFormat="1" ht="12" x14ac:dyDescent="0.2">
      <c r="A56" s="135"/>
      <c r="B56" s="81" t="s">
        <v>111</v>
      </c>
      <c r="C56" s="136">
        <v>0</v>
      </c>
      <c r="D56" s="136">
        <v>0</v>
      </c>
      <c r="E56" s="136">
        <v>0</v>
      </c>
      <c r="F56" s="136">
        <v>0</v>
      </c>
      <c r="G56" s="505">
        <v>0</v>
      </c>
      <c r="H56" s="156">
        <f t="shared" si="10"/>
        <v>0</v>
      </c>
      <c r="I56" s="195"/>
      <c r="J56" s="195"/>
      <c r="K56" s="136">
        <v>0</v>
      </c>
      <c r="L56" s="136">
        <v>0</v>
      </c>
      <c r="M56" s="136">
        <v>0</v>
      </c>
      <c r="N56" s="136">
        <v>0</v>
      </c>
      <c r="O56" s="505">
        <v>0</v>
      </c>
      <c r="P56" s="156">
        <f>N56-Q56-R56</f>
        <v>0</v>
      </c>
      <c r="Q56" s="195"/>
      <c r="R56" s="195"/>
      <c r="S56" s="136">
        <v>0</v>
      </c>
      <c r="T56" s="136">
        <v>0</v>
      </c>
      <c r="U56" s="136">
        <v>0</v>
      </c>
      <c r="V56" s="136">
        <v>0</v>
      </c>
      <c r="W56" s="505">
        <v>0</v>
      </c>
      <c r="X56" s="156">
        <f>V56-Y56-Z56</f>
        <v>0</v>
      </c>
      <c r="Y56" s="195"/>
      <c r="Z56" s="195"/>
      <c r="AA56" s="136">
        <v>1</v>
      </c>
      <c r="AB56" s="136">
        <v>1</v>
      </c>
      <c r="AC56" s="136">
        <v>1</v>
      </c>
      <c r="AD56" s="136">
        <v>1</v>
      </c>
      <c r="AE56" s="505">
        <f t="shared" si="146"/>
        <v>1</v>
      </c>
      <c r="AF56" s="156">
        <f>AD56-AG56-AH56</f>
        <v>1</v>
      </c>
      <c r="AG56" s="195"/>
      <c r="AH56" s="195"/>
      <c r="AI56" s="136">
        <v>0</v>
      </c>
      <c r="AJ56" s="136">
        <v>0</v>
      </c>
      <c r="AK56" s="136">
        <v>0</v>
      </c>
      <c r="AL56" s="136">
        <v>0</v>
      </c>
      <c r="AM56" s="505">
        <v>0</v>
      </c>
      <c r="AN56" s="156">
        <f>AL56-AO56-AP56</f>
        <v>0</v>
      </c>
      <c r="AO56" s="195"/>
      <c r="AP56" s="195"/>
      <c r="AQ56" s="136">
        <v>0</v>
      </c>
      <c r="AR56" s="136">
        <v>0</v>
      </c>
      <c r="AS56" s="136">
        <v>0</v>
      </c>
      <c r="AT56" s="136">
        <v>0</v>
      </c>
      <c r="AU56" s="505">
        <v>0</v>
      </c>
      <c r="AV56" s="156">
        <f>AT56-AW56-AX56</f>
        <v>0</v>
      </c>
      <c r="AW56" s="195"/>
      <c r="AX56" s="195"/>
      <c r="AY56" s="136">
        <f t="shared" si="142"/>
        <v>1</v>
      </c>
      <c r="AZ56" s="136">
        <f t="shared" si="142"/>
        <v>1</v>
      </c>
      <c r="BA56" s="489">
        <f t="shared" si="142"/>
        <v>1</v>
      </c>
      <c r="BB56" s="136">
        <f t="shared" si="142"/>
        <v>1</v>
      </c>
      <c r="BC56" s="505">
        <f t="shared" si="149"/>
        <v>1</v>
      </c>
      <c r="BD56" s="165">
        <f t="shared" si="143"/>
        <v>1</v>
      </c>
      <c r="BE56" s="195">
        <f t="shared" si="143"/>
        <v>0</v>
      </c>
      <c r="BF56" s="195">
        <f t="shared" si="143"/>
        <v>0</v>
      </c>
      <c r="BG56" s="137"/>
      <c r="BH56" s="137"/>
    </row>
    <row r="57" spans="1:60" s="134" customFormat="1" ht="12" x14ac:dyDescent="0.2">
      <c r="A57" s="132"/>
      <c r="B57" s="131" t="s">
        <v>166</v>
      </c>
      <c r="C57" s="133">
        <v>0</v>
      </c>
      <c r="D57" s="133">
        <v>0</v>
      </c>
      <c r="E57" s="133">
        <v>0</v>
      </c>
      <c r="F57" s="133">
        <v>0</v>
      </c>
      <c r="G57" s="505">
        <v>0</v>
      </c>
      <c r="H57" s="155">
        <f t="shared" si="10"/>
        <v>0</v>
      </c>
      <c r="I57" s="194"/>
      <c r="J57" s="194"/>
      <c r="K57" s="133">
        <v>2</v>
      </c>
      <c r="L57" s="133">
        <v>2</v>
      </c>
      <c r="M57" s="133">
        <v>2</v>
      </c>
      <c r="N57" s="133">
        <v>2</v>
      </c>
      <c r="O57" s="505">
        <f t="shared" si="59"/>
        <v>1</v>
      </c>
      <c r="P57" s="155">
        <f>N57-Q57-R57</f>
        <v>2</v>
      </c>
      <c r="Q57" s="194"/>
      <c r="R57" s="194"/>
      <c r="S57" s="133">
        <v>0</v>
      </c>
      <c r="T57" s="133">
        <v>0</v>
      </c>
      <c r="U57" s="133">
        <v>0</v>
      </c>
      <c r="V57" s="133">
        <v>0</v>
      </c>
      <c r="W57" s="505">
        <v>0</v>
      </c>
      <c r="X57" s="155">
        <f>V57-Y57-Z57</f>
        <v>0</v>
      </c>
      <c r="Y57" s="194"/>
      <c r="Z57" s="194"/>
      <c r="AA57" s="133">
        <v>0.5</v>
      </c>
      <c r="AB57" s="133">
        <v>0.5</v>
      </c>
      <c r="AC57" s="133">
        <v>0.5</v>
      </c>
      <c r="AD57" s="133">
        <v>0.5</v>
      </c>
      <c r="AE57" s="505">
        <f t="shared" si="63"/>
        <v>1</v>
      </c>
      <c r="AF57" s="155">
        <f>AD57-AG57-AH57</f>
        <v>0.5</v>
      </c>
      <c r="AG57" s="194"/>
      <c r="AH57" s="194"/>
      <c r="AI57" s="133">
        <v>2</v>
      </c>
      <c r="AJ57" s="133">
        <v>2</v>
      </c>
      <c r="AK57" s="133">
        <v>2</v>
      </c>
      <c r="AL57" s="133">
        <v>2</v>
      </c>
      <c r="AM57" s="505">
        <f t="shared" si="65"/>
        <v>1</v>
      </c>
      <c r="AN57" s="155">
        <f>AL57-AO57-AP57</f>
        <v>2</v>
      </c>
      <c r="AO57" s="194"/>
      <c r="AP57" s="194"/>
      <c r="AQ57" s="133">
        <v>0</v>
      </c>
      <c r="AR57" s="133">
        <v>0</v>
      </c>
      <c r="AS57" s="133">
        <v>0</v>
      </c>
      <c r="AT57" s="133">
        <v>0</v>
      </c>
      <c r="AU57" s="505">
        <v>0</v>
      </c>
      <c r="AV57" s="155">
        <f>AT57-AW57-AX57</f>
        <v>0</v>
      </c>
      <c r="AW57" s="194"/>
      <c r="AX57" s="194"/>
      <c r="AY57" s="133">
        <f t="shared" si="142"/>
        <v>4.5</v>
      </c>
      <c r="AZ57" s="133">
        <f t="shared" si="142"/>
        <v>4.5</v>
      </c>
      <c r="BA57" s="489">
        <f t="shared" si="142"/>
        <v>4.5</v>
      </c>
      <c r="BB57" s="133">
        <f t="shared" si="142"/>
        <v>4.5</v>
      </c>
      <c r="BC57" s="505">
        <f t="shared" si="68"/>
        <v>1</v>
      </c>
      <c r="BD57" s="164">
        <f t="shared" si="143"/>
        <v>4.5</v>
      </c>
      <c r="BE57" s="194">
        <f t="shared" si="143"/>
        <v>0</v>
      </c>
      <c r="BF57" s="194">
        <f t="shared" si="143"/>
        <v>0</v>
      </c>
      <c r="BG57" s="11"/>
      <c r="BH57" s="11"/>
    </row>
    <row r="58" spans="1:60" x14ac:dyDescent="0.2">
      <c r="D58" s="4"/>
      <c r="E58" s="176"/>
      <c r="F58" s="4"/>
      <c r="G58"/>
      <c r="H58" s="161"/>
      <c r="I58" s="3"/>
      <c r="J58" s="3"/>
      <c r="K58" s="3"/>
      <c r="L58" s="4"/>
      <c r="M58" s="176"/>
      <c r="N58" s="4"/>
      <c r="O58" s="4"/>
      <c r="P58" s="161"/>
      <c r="Q58" s="3"/>
      <c r="R58" s="3"/>
      <c r="S58" s="3"/>
      <c r="T58" s="4"/>
      <c r="U58" s="176"/>
      <c r="V58" s="4"/>
      <c r="W58" s="4"/>
      <c r="X58" s="161"/>
      <c r="Y58" s="3"/>
      <c r="Z58" s="3"/>
      <c r="AA58" s="3"/>
      <c r="AB58" s="4"/>
      <c r="AC58" s="176"/>
      <c r="AD58" s="4"/>
      <c r="AE58" s="4"/>
      <c r="AF58" s="161"/>
      <c r="AG58" s="3"/>
      <c r="AH58" s="3"/>
      <c r="AI58" s="3"/>
      <c r="AJ58" s="4"/>
      <c r="AK58" s="176"/>
      <c r="AL58" s="4"/>
      <c r="AM58" s="4"/>
      <c r="AN58" s="161"/>
      <c r="AO58" s="3"/>
      <c r="AP58" s="3"/>
      <c r="AQ58" s="3"/>
      <c r="AR58" s="4"/>
      <c r="AS58" s="176"/>
      <c r="AT58" s="4"/>
      <c r="AU58" s="4"/>
      <c r="AV58" s="161"/>
      <c r="AW58" s="3"/>
      <c r="AX58" s="3"/>
      <c r="AY58" s="3"/>
      <c r="AZ58" s="4"/>
      <c r="BA58" s="490"/>
      <c r="BB58" s="4"/>
      <c r="BC58" s="4"/>
      <c r="BD58" s="161"/>
      <c r="BE58" s="3"/>
      <c r="BF58" s="3"/>
      <c r="BG58" s="3"/>
      <c r="BH58" s="3"/>
    </row>
    <row r="59" spans="1:60" x14ac:dyDescent="0.2">
      <c r="B59" s="139"/>
      <c r="C59" s="139"/>
      <c r="D59" s="4"/>
      <c r="E59" s="176"/>
      <c r="F59" s="4"/>
      <c r="G59"/>
      <c r="H59" s="161"/>
      <c r="I59" s="3"/>
      <c r="J59" s="3"/>
      <c r="K59" s="3"/>
      <c r="L59" s="4"/>
      <c r="M59" s="176"/>
      <c r="N59" s="4"/>
      <c r="O59" s="4"/>
      <c r="P59" s="161"/>
      <c r="Q59" s="3"/>
      <c r="R59" s="3"/>
      <c r="S59" s="3"/>
      <c r="T59" s="4"/>
      <c r="U59" s="176"/>
      <c r="V59" s="4"/>
      <c r="W59" s="4"/>
      <c r="X59" s="161"/>
      <c r="Y59" s="3"/>
      <c r="Z59" s="3"/>
      <c r="AA59" s="3"/>
      <c r="AB59" s="4"/>
      <c r="AC59" s="176"/>
      <c r="AD59" s="4"/>
      <c r="AE59" s="4"/>
      <c r="AF59" s="161"/>
      <c r="AG59" s="3"/>
      <c r="AH59" s="3"/>
      <c r="AI59" s="3"/>
      <c r="AJ59" s="4"/>
      <c r="AK59" s="176"/>
      <c r="AL59" s="4"/>
      <c r="AM59" s="4"/>
      <c r="AN59" s="161"/>
      <c r="AO59" s="3"/>
      <c r="AP59" s="3"/>
      <c r="AQ59" s="3"/>
      <c r="AR59" s="4"/>
      <c r="AS59" s="176"/>
      <c r="AT59" s="4"/>
      <c r="AU59" s="4"/>
      <c r="AV59" s="161"/>
      <c r="AW59" s="3"/>
      <c r="AX59" s="3"/>
      <c r="AY59" s="3"/>
      <c r="AZ59" s="4"/>
      <c r="BA59" s="490"/>
      <c r="BB59" s="4"/>
      <c r="BC59" s="4"/>
      <c r="BD59" s="161"/>
      <c r="BE59" s="3"/>
      <c r="BF59" s="3"/>
      <c r="BG59" s="3"/>
      <c r="BH59" s="3"/>
    </row>
    <row r="60" spans="1:60" x14ac:dyDescent="0.2">
      <c r="D60" s="4"/>
      <c r="E60" s="176"/>
      <c r="F60" s="4"/>
      <c r="G60"/>
      <c r="H60" s="161"/>
      <c r="I60" s="3"/>
      <c r="J60" s="3"/>
      <c r="K60" s="3"/>
      <c r="L60" s="4"/>
      <c r="M60" s="176"/>
      <c r="N60" s="4"/>
      <c r="O60" s="4"/>
      <c r="P60" s="161"/>
      <c r="Q60" s="3"/>
      <c r="R60" s="3"/>
      <c r="S60" s="3"/>
      <c r="T60" s="4"/>
      <c r="U60" s="176"/>
      <c r="V60" s="4"/>
      <c r="W60" s="4"/>
      <c r="X60" s="161"/>
      <c r="Y60" s="3"/>
      <c r="Z60" s="3"/>
      <c r="AA60" s="3"/>
      <c r="AB60" s="4"/>
      <c r="AC60" s="176"/>
      <c r="AD60" s="4"/>
      <c r="AE60" s="4"/>
      <c r="AF60" s="161"/>
      <c r="AG60" s="3"/>
      <c r="AH60" s="3"/>
      <c r="AI60" s="3"/>
      <c r="AJ60" s="4"/>
      <c r="AK60" s="176"/>
      <c r="AL60" s="4"/>
      <c r="AM60" s="4"/>
      <c r="AN60" s="161"/>
      <c r="AO60" s="3"/>
      <c r="AP60" s="3"/>
      <c r="AQ60" s="3"/>
      <c r="AR60" s="4"/>
      <c r="AS60" s="176"/>
      <c r="AT60" s="4"/>
      <c r="AU60" s="4"/>
      <c r="AV60" s="161"/>
      <c r="AW60" s="3"/>
      <c r="AX60" s="3"/>
      <c r="AY60" s="3"/>
      <c r="AZ60" s="4"/>
      <c r="BA60" s="490"/>
      <c r="BB60" s="4"/>
      <c r="BC60" s="4"/>
      <c r="BD60" s="161"/>
      <c r="BE60" s="3"/>
      <c r="BF60" s="3"/>
      <c r="BG60" s="3"/>
      <c r="BH60" s="3"/>
    </row>
    <row r="61" spans="1:60" x14ac:dyDescent="0.2">
      <c r="D61" s="4"/>
      <c r="E61" s="176"/>
      <c r="F61" s="4"/>
      <c r="G61"/>
      <c r="H61" s="161"/>
      <c r="I61" s="3"/>
      <c r="J61" s="3"/>
      <c r="K61" s="3"/>
      <c r="L61" s="4"/>
      <c r="M61" s="176"/>
      <c r="N61" s="4"/>
      <c r="O61" s="4"/>
      <c r="P61" s="161"/>
      <c r="Q61" s="3"/>
      <c r="R61" s="3"/>
      <c r="S61" s="3"/>
      <c r="T61" s="4"/>
      <c r="U61" s="176"/>
      <c r="V61" s="4"/>
      <c r="W61" s="4"/>
      <c r="X61" s="161"/>
      <c r="Y61" s="3"/>
      <c r="Z61" s="3"/>
      <c r="AA61" s="3"/>
      <c r="AB61" s="4"/>
      <c r="AC61" s="176"/>
      <c r="AD61" s="4"/>
      <c r="AE61" s="4"/>
      <c r="AF61" s="161"/>
      <c r="AG61" s="3"/>
      <c r="AH61" s="3"/>
      <c r="AI61" s="3"/>
      <c r="AJ61" s="4"/>
      <c r="AK61" s="176"/>
      <c r="AL61" s="4"/>
      <c r="AM61" s="4"/>
      <c r="AN61" s="161"/>
      <c r="AO61" s="3"/>
      <c r="AP61" s="3"/>
      <c r="AQ61" s="3"/>
      <c r="AR61" s="4"/>
      <c r="AS61" s="176"/>
      <c r="AT61" s="4"/>
      <c r="AU61" s="4"/>
      <c r="AV61" s="161"/>
      <c r="AW61" s="3"/>
      <c r="AX61" s="3"/>
      <c r="AY61" s="3"/>
      <c r="AZ61" s="4"/>
      <c r="BA61" s="490"/>
      <c r="BB61" s="4"/>
      <c r="BC61" s="4"/>
      <c r="BD61" s="161"/>
      <c r="BE61" s="3"/>
      <c r="BF61" s="3"/>
      <c r="BG61" s="3"/>
      <c r="BH61" s="3"/>
    </row>
    <row r="62" spans="1:60" x14ac:dyDescent="0.2">
      <c r="D62" s="4"/>
      <c r="E62" s="176"/>
      <c r="F62" s="4"/>
      <c r="G62"/>
      <c r="H62" s="161"/>
      <c r="I62" s="3"/>
      <c r="J62" s="3"/>
      <c r="K62" s="3"/>
      <c r="L62" s="4"/>
      <c r="M62" s="176"/>
      <c r="N62" s="4"/>
      <c r="O62" s="4"/>
      <c r="P62" s="161"/>
      <c r="Q62" s="3"/>
      <c r="R62" s="3"/>
      <c r="S62" s="3"/>
      <c r="T62" s="4"/>
      <c r="U62" s="176"/>
      <c r="V62" s="4"/>
      <c r="W62" s="4"/>
      <c r="X62" s="161"/>
      <c r="Y62" s="3"/>
      <c r="Z62" s="3"/>
      <c r="AA62" s="3"/>
      <c r="AB62" s="4"/>
      <c r="AC62" s="176"/>
      <c r="AD62" s="4"/>
      <c r="AE62" s="4"/>
      <c r="AF62" s="161"/>
      <c r="AG62" s="3"/>
      <c r="AH62" s="3"/>
      <c r="AI62" s="3"/>
      <c r="AJ62" s="4"/>
      <c r="AK62" s="176"/>
      <c r="AL62" s="4"/>
      <c r="AM62" s="4"/>
      <c r="AN62" s="161"/>
      <c r="AO62" s="3"/>
      <c r="AP62" s="3"/>
      <c r="AQ62" s="3"/>
      <c r="AR62" s="4"/>
      <c r="AS62" s="176"/>
      <c r="AT62" s="4"/>
      <c r="AU62" s="4"/>
      <c r="AV62" s="161"/>
      <c r="AW62" s="3"/>
      <c r="AX62" s="3"/>
      <c r="AY62" s="3"/>
      <c r="AZ62" s="4"/>
      <c r="BA62" s="490"/>
      <c r="BB62" s="4"/>
      <c r="BC62" s="4"/>
      <c r="BD62" s="161"/>
      <c r="BE62" s="3"/>
      <c r="BF62" s="3"/>
      <c r="BG62" s="3"/>
      <c r="BH62" s="3"/>
    </row>
    <row r="63" spans="1:60" x14ac:dyDescent="0.2">
      <c r="D63" s="4"/>
      <c r="E63" s="176"/>
      <c r="F63" s="4"/>
      <c r="G63"/>
      <c r="H63" s="161"/>
      <c r="I63" s="3"/>
      <c r="J63" s="3"/>
      <c r="K63" s="3"/>
      <c r="L63" s="4"/>
      <c r="M63" s="176"/>
      <c r="N63" s="4"/>
      <c r="O63" s="4"/>
      <c r="P63" s="161"/>
      <c r="Q63" s="3"/>
      <c r="R63" s="3"/>
      <c r="S63" s="3"/>
      <c r="T63" s="4"/>
      <c r="U63" s="176"/>
      <c r="V63" s="4"/>
      <c r="W63" s="4"/>
      <c r="X63" s="161"/>
      <c r="Y63" s="3"/>
      <c r="Z63" s="3"/>
      <c r="AA63" s="3"/>
      <c r="AB63" s="4"/>
      <c r="AC63" s="176"/>
      <c r="AD63" s="4"/>
      <c r="AE63" s="4"/>
      <c r="AF63" s="161"/>
      <c r="AG63" s="3"/>
      <c r="AH63" s="3"/>
      <c r="AI63" s="3"/>
      <c r="AJ63" s="4"/>
      <c r="AK63" s="176"/>
      <c r="AL63" s="4"/>
      <c r="AM63" s="4"/>
      <c r="AN63" s="161"/>
      <c r="AO63" s="3"/>
      <c r="AP63" s="3"/>
      <c r="AQ63" s="3"/>
      <c r="AR63" s="4"/>
      <c r="AS63" s="176"/>
      <c r="AT63" s="4"/>
      <c r="AU63" s="4"/>
      <c r="AV63" s="161"/>
      <c r="AW63" s="3"/>
      <c r="AX63" s="3"/>
      <c r="AY63" s="3"/>
      <c r="AZ63" s="4"/>
      <c r="BA63" s="490"/>
      <c r="BB63" s="4"/>
      <c r="BC63" s="4"/>
      <c r="BD63" s="161"/>
      <c r="BE63" s="3"/>
      <c r="BF63" s="3"/>
      <c r="BG63" s="3"/>
      <c r="BH63" s="3"/>
    </row>
    <row r="64" spans="1:60" x14ac:dyDescent="0.2">
      <c r="D64" s="4"/>
      <c r="E64" s="176"/>
      <c r="F64" s="3"/>
      <c r="G64"/>
      <c r="H64" s="161"/>
      <c r="I64" s="3"/>
      <c r="J64" s="83"/>
      <c r="K64" s="83"/>
      <c r="L64" s="4"/>
      <c r="M64" s="176"/>
      <c r="N64" s="3"/>
      <c r="O64" s="3"/>
      <c r="P64" s="161"/>
      <c r="Q64" s="3"/>
      <c r="R64" s="83"/>
      <c r="S64" s="83"/>
      <c r="T64" s="3"/>
      <c r="U64" s="176"/>
      <c r="V64" s="3"/>
      <c r="W64" s="3"/>
      <c r="X64" s="161"/>
      <c r="Y64" s="3"/>
      <c r="Z64" s="83"/>
      <c r="AA64" s="83"/>
      <c r="AB64" s="3"/>
      <c r="AC64" s="176"/>
      <c r="AD64" s="3"/>
      <c r="AE64" s="3"/>
      <c r="AF64" s="161"/>
      <c r="AG64" s="3"/>
      <c r="AH64" s="83"/>
      <c r="AI64" s="83"/>
      <c r="AJ64" s="3"/>
      <c r="AK64" s="176"/>
      <c r="AL64" s="3"/>
      <c r="AM64" s="3"/>
      <c r="AN64" s="161"/>
      <c r="AO64" s="3"/>
      <c r="AP64" s="83"/>
      <c r="AQ64" s="83"/>
      <c r="AR64" s="3"/>
      <c r="AS64" s="176"/>
      <c r="AT64" s="3"/>
      <c r="AU64" s="3"/>
      <c r="AV64" s="161"/>
      <c r="AW64" s="3"/>
      <c r="AX64" s="83"/>
      <c r="AY64" s="83"/>
      <c r="AZ64" s="3"/>
      <c r="BA64" s="490"/>
      <c r="BB64" s="3"/>
      <c r="BC64" s="3"/>
      <c r="BD64" s="161"/>
      <c r="BE64" s="3"/>
      <c r="BF64" s="83"/>
      <c r="BG64" s="3"/>
      <c r="BH64" s="3"/>
    </row>
    <row r="65" spans="4:60" x14ac:dyDescent="0.2">
      <c r="D65" s="4"/>
      <c r="E65" s="176"/>
      <c r="F65" s="3"/>
      <c r="G65"/>
      <c r="H65" s="161"/>
      <c r="I65" s="3"/>
      <c r="J65" s="83"/>
      <c r="K65" s="83"/>
      <c r="L65" s="4"/>
      <c r="M65" s="176"/>
      <c r="N65" s="3"/>
      <c r="O65" s="3"/>
      <c r="P65" s="161"/>
      <c r="Q65" s="3"/>
      <c r="R65" s="83"/>
      <c r="S65" s="83"/>
      <c r="T65" s="3"/>
      <c r="U65" s="176"/>
      <c r="V65" s="3"/>
      <c r="W65" s="3"/>
      <c r="X65" s="161"/>
      <c r="Y65" s="3"/>
      <c r="Z65" s="83"/>
      <c r="AA65" s="83"/>
      <c r="AB65" s="3"/>
      <c r="AC65" s="176"/>
      <c r="AD65" s="3"/>
      <c r="AE65" s="3"/>
      <c r="AF65" s="161"/>
      <c r="AG65" s="3"/>
      <c r="AH65" s="83"/>
      <c r="AI65" s="83"/>
      <c r="AJ65" s="3"/>
      <c r="AK65" s="176"/>
      <c r="AL65" s="3"/>
      <c r="AM65" s="3"/>
      <c r="AN65" s="161"/>
      <c r="AO65" s="3"/>
      <c r="AP65" s="83"/>
      <c r="AQ65" s="83"/>
      <c r="AR65" s="3"/>
      <c r="AS65" s="176"/>
      <c r="AT65" s="3"/>
      <c r="AU65" s="3"/>
      <c r="AV65" s="161"/>
      <c r="AW65" s="3"/>
      <c r="AX65" s="83"/>
      <c r="AY65" s="83"/>
      <c r="AZ65" s="3"/>
      <c r="BA65" s="490"/>
      <c r="BB65" s="3"/>
      <c r="BC65" s="3"/>
      <c r="BD65" s="161"/>
      <c r="BE65" s="3"/>
      <c r="BF65" s="83"/>
      <c r="BG65" s="3"/>
      <c r="BH65" s="3"/>
    </row>
    <row r="66" spans="4:60" x14ac:dyDescent="0.2">
      <c r="D66" s="4"/>
      <c r="E66" s="176"/>
      <c r="F66" s="3"/>
      <c r="G66"/>
      <c r="H66" s="161"/>
      <c r="I66" s="3"/>
      <c r="J66" s="83"/>
      <c r="K66" s="83"/>
      <c r="L66" s="4"/>
      <c r="M66" s="176"/>
      <c r="N66" s="3"/>
      <c r="O66" s="3"/>
      <c r="P66" s="161"/>
      <c r="Q66" s="3"/>
      <c r="R66" s="83"/>
      <c r="S66" s="83"/>
      <c r="T66" s="3"/>
      <c r="U66" s="176"/>
      <c r="V66" s="3"/>
      <c r="W66" s="3"/>
      <c r="X66" s="161"/>
      <c r="Y66" s="3"/>
      <c r="Z66" s="83"/>
      <c r="AA66" s="83"/>
      <c r="AB66" s="3"/>
      <c r="AC66" s="176"/>
      <c r="AD66" s="3"/>
      <c r="AE66" s="3"/>
      <c r="AF66" s="161"/>
      <c r="AG66" s="3"/>
      <c r="AH66" s="83"/>
      <c r="AI66" s="83"/>
      <c r="AJ66" s="3"/>
      <c r="AK66" s="176"/>
      <c r="AL66" s="3"/>
      <c r="AM66" s="3"/>
      <c r="AN66" s="161"/>
      <c r="AO66" s="3"/>
      <c r="AP66" s="83"/>
      <c r="AQ66" s="83"/>
      <c r="AR66" s="3"/>
      <c r="AS66" s="176"/>
      <c r="AT66" s="3"/>
      <c r="AU66" s="3"/>
      <c r="AV66" s="161"/>
      <c r="AW66" s="3"/>
      <c r="AX66" s="83"/>
      <c r="AY66" s="83"/>
      <c r="AZ66" s="3"/>
      <c r="BA66" s="490"/>
      <c r="BB66" s="3"/>
      <c r="BC66" s="3"/>
      <c r="BD66" s="161"/>
      <c r="BE66" s="3"/>
      <c r="BF66" s="83"/>
      <c r="BG66" s="3"/>
      <c r="BH66" s="3"/>
    </row>
    <row r="67" spans="4:60" x14ac:dyDescent="0.2">
      <c r="D67" s="4"/>
      <c r="E67" s="176"/>
      <c r="F67" s="3"/>
      <c r="G67"/>
      <c r="H67" s="161"/>
      <c r="I67" s="3"/>
      <c r="J67" s="83"/>
      <c r="K67" s="83"/>
      <c r="L67" s="4"/>
      <c r="M67" s="176"/>
      <c r="N67" s="3"/>
      <c r="O67" s="3"/>
      <c r="P67" s="161"/>
      <c r="Q67" s="3"/>
      <c r="R67" s="83"/>
      <c r="S67" s="83"/>
      <c r="T67" s="3"/>
      <c r="U67" s="176"/>
      <c r="V67" s="3"/>
      <c r="W67" s="3"/>
      <c r="X67" s="161"/>
      <c r="Y67" s="3"/>
      <c r="Z67" s="83"/>
      <c r="AA67" s="83"/>
      <c r="AB67" s="3"/>
      <c r="AC67" s="176"/>
      <c r="AD67" s="3"/>
      <c r="AE67" s="3"/>
      <c r="AF67" s="161"/>
      <c r="AG67" s="3"/>
      <c r="AH67" s="83"/>
      <c r="AI67" s="83"/>
      <c r="AJ67" s="3"/>
      <c r="AK67" s="176"/>
      <c r="AL67" s="3"/>
      <c r="AM67" s="3"/>
      <c r="AN67" s="161"/>
      <c r="AO67" s="3"/>
      <c r="AP67" s="83"/>
      <c r="AQ67" s="83"/>
      <c r="AR67" s="3"/>
      <c r="AS67" s="176"/>
      <c r="AT67" s="3"/>
      <c r="AU67" s="3"/>
      <c r="AV67" s="161"/>
      <c r="AW67" s="3"/>
      <c r="AX67" s="83"/>
      <c r="AY67" s="83"/>
      <c r="AZ67" s="3"/>
      <c r="BA67" s="490"/>
      <c r="BB67" s="3"/>
      <c r="BC67" s="3"/>
      <c r="BD67" s="161"/>
      <c r="BE67" s="3"/>
      <c r="BF67" s="83"/>
      <c r="BG67" s="3"/>
      <c r="BH67" s="3"/>
    </row>
    <row r="68" spans="4:60" x14ac:dyDescent="0.2">
      <c r="D68" s="4"/>
      <c r="E68" s="176"/>
      <c r="F68" s="3"/>
      <c r="G68"/>
      <c r="H68" s="161"/>
      <c r="I68" s="3"/>
      <c r="J68" s="83"/>
      <c r="K68" s="83"/>
      <c r="L68" s="4"/>
      <c r="M68" s="176"/>
      <c r="N68" s="3"/>
      <c r="O68" s="3"/>
      <c r="P68" s="161"/>
      <c r="Q68" s="3"/>
      <c r="R68" s="83"/>
      <c r="S68" s="83"/>
      <c r="T68" s="3"/>
      <c r="U68" s="176"/>
      <c r="V68" s="3"/>
      <c r="W68" s="3"/>
      <c r="X68" s="161"/>
      <c r="Y68" s="3"/>
      <c r="Z68" s="83"/>
      <c r="AA68" s="83"/>
      <c r="AB68" s="3"/>
      <c r="AC68" s="176"/>
      <c r="AD68" s="3"/>
      <c r="AE68" s="3"/>
      <c r="AF68" s="161"/>
      <c r="AG68" s="3"/>
      <c r="AH68" s="83"/>
      <c r="AI68" s="83"/>
      <c r="AJ68" s="3"/>
      <c r="AK68" s="176"/>
      <c r="AL68" s="3"/>
      <c r="AM68" s="3"/>
      <c r="AN68" s="161"/>
      <c r="AO68" s="3"/>
      <c r="AP68" s="83"/>
      <c r="AQ68" s="83"/>
      <c r="AR68" s="3"/>
      <c r="AS68" s="176"/>
      <c r="AT68" s="3"/>
      <c r="AU68" s="3"/>
      <c r="AV68" s="161"/>
      <c r="AW68" s="3"/>
      <c r="AX68" s="83"/>
      <c r="AY68" s="83"/>
      <c r="AZ68" s="3"/>
      <c r="BA68" s="490"/>
      <c r="BB68" s="3"/>
      <c r="BC68" s="3"/>
      <c r="BD68" s="161"/>
      <c r="BE68" s="3"/>
      <c r="BF68" s="83"/>
      <c r="BG68" s="3"/>
      <c r="BH68" s="3"/>
    </row>
    <row r="69" spans="4:60" x14ac:dyDescent="0.2">
      <c r="D69" s="4"/>
      <c r="E69" s="176"/>
      <c r="F69" s="3"/>
      <c r="G69"/>
      <c r="H69" s="161"/>
      <c r="I69" s="3"/>
      <c r="J69" s="83"/>
      <c r="K69" s="83"/>
      <c r="L69" s="4"/>
      <c r="M69" s="176"/>
      <c r="N69" s="3"/>
      <c r="O69" s="3"/>
      <c r="P69" s="161"/>
      <c r="Q69" s="3"/>
      <c r="R69" s="83"/>
      <c r="S69" s="83"/>
      <c r="T69" s="3"/>
      <c r="U69" s="176"/>
      <c r="V69" s="3"/>
      <c r="W69" s="3"/>
      <c r="X69" s="161"/>
      <c r="Y69" s="3"/>
      <c r="Z69" s="83"/>
      <c r="AA69" s="83"/>
      <c r="AB69" s="3"/>
      <c r="AC69" s="176"/>
      <c r="AD69" s="3"/>
      <c r="AE69" s="3"/>
      <c r="AF69" s="161"/>
      <c r="AG69" s="3"/>
      <c r="AH69" s="83"/>
      <c r="AI69" s="83"/>
      <c r="AJ69" s="3"/>
      <c r="AK69" s="176"/>
      <c r="AL69" s="3"/>
      <c r="AM69" s="3"/>
      <c r="AN69" s="161"/>
      <c r="AO69" s="3"/>
      <c r="AP69" s="83"/>
      <c r="AQ69" s="83"/>
      <c r="AR69" s="3"/>
      <c r="AS69" s="176"/>
      <c r="AT69" s="3"/>
      <c r="AU69" s="3"/>
      <c r="AV69" s="161"/>
      <c r="AW69" s="3"/>
      <c r="AX69" s="83"/>
      <c r="AY69" s="83"/>
      <c r="AZ69" s="3"/>
      <c r="BA69" s="490"/>
      <c r="BB69" s="3"/>
      <c r="BC69" s="3"/>
      <c r="BD69" s="161"/>
      <c r="BE69" s="3"/>
      <c r="BF69" s="83"/>
      <c r="BG69" s="3"/>
      <c r="BH69" s="3"/>
    </row>
    <row r="70" spans="4:60" x14ac:dyDescent="0.2">
      <c r="D70" s="4"/>
      <c r="E70" s="176"/>
      <c r="F70" s="3"/>
      <c r="G70"/>
      <c r="H70" s="161"/>
      <c r="I70" s="3"/>
      <c r="J70" s="83"/>
      <c r="K70" s="83"/>
      <c r="L70" s="4"/>
      <c r="M70" s="176"/>
      <c r="N70" s="3"/>
      <c r="O70" s="3"/>
      <c r="P70" s="161"/>
      <c r="Q70" s="3"/>
      <c r="R70" s="83"/>
      <c r="S70" s="83"/>
      <c r="T70" s="3"/>
      <c r="U70" s="176"/>
      <c r="V70" s="3"/>
      <c r="W70" s="3"/>
      <c r="X70" s="161"/>
      <c r="Y70" s="3"/>
      <c r="Z70" s="83"/>
      <c r="AA70" s="83"/>
      <c r="AB70" s="3"/>
      <c r="AC70" s="176"/>
      <c r="AD70" s="3"/>
      <c r="AE70" s="3"/>
      <c r="AF70" s="161"/>
      <c r="AG70" s="3"/>
      <c r="AH70" s="83"/>
      <c r="AI70" s="83"/>
      <c r="AJ70" s="3"/>
      <c r="AK70" s="176"/>
      <c r="AL70" s="3"/>
      <c r="AM70" s="3"/>
      <c r="AN70" s="161"/>
      <c r="AO70" s="3"/>
      <c r="AP70" s="83"/>
      <c r="AQ70" s="83"/>
      <c r="AR70" s="3"/>
      <c r="AS70" s="176"/>
      <c r="AT70" s="3"/>
      <c r="AU70" s="3"/>
      <c r="AV70" s="161"/>
      <c r="AW70" s="3"/>
      <c r="AX70" s="83"/>
      <c r="AY70" s="83"/>
      <c r="AZ70" s="3"/>
      <c r="BA70" s="490"/>
      <c r="BB70" s="3"/>
      <c r="BC70" s="3"/>
      <c r="BD70" s="161"/>
      <c r="BE70" s="3"/>
      <c r="BF70" s="83"/>
      <c r="BG70" s="3"/>
      <c r="BH70" s="3"/>
    </row>
    <row r="71" spans="4:60" x14ac:dyDescent="0.2">
      <c r="D71" s="4"/>
      <c r="E71" s="176"/>
      <c r="F71" s="3"/>
      <c r="G71"/>
      <c r="H71" s="161"/>
      <c r="I71" s="3"/>
      <c r="J71" s="83"/>
      <c r="K71" s="83"/>
      <c r="L71" s="4"/>
      <c r="M71" s="176"/>
      <c r="N71" s="3"/>
      <c r="O71" s="3"/>
      <c r="P71" s="161"/>
      <c r="Q71" s="3"/>
      <c r="R71" s="83"/>
      <c r="S71" s="83"/>
      <c r="T71" s="3"/>
      <c r="U71" s="176"/>
      <c r="V71" s="3"/>
      <c r="W71" s="3"/>
      <c r="X71" s="161"/>
      <c r="Y71" s="3"/>
      <c r="Z71" s="83"/>
      <c r="AA71" s="83"/>
      <c r="AB71" s="3"/>
      <c r="AC71" s="176"/>
      <c r="AD71" s="3"/>
      <c r="AE71" s="3"/>
      <c r="AF71" s="161"/>
      <c r="AG71" s="3"/>
      <c r="AH71" s="83"/>
      <c r="AI71" s="83"/>
      <c r="AJ71" s="3"/>
      <c r="AK71" s="176"/>
      <c r="AL71" s="3"/>
      <c r="AM71" s="3"/>
      <c r="AN71" s="161"/>
      <c r="AO71" s="3"/>
      <c r="AP71" s="83"/>
      <c r="AQ71" s="83"/>
      <c r="AR71" s="3"/>
      <c r="AS71" s="176"/>
      <c r="AT71" s="3"/>
      <c r="AU71" s="3"/>
      <c r="AV71" s="161"/>
      <c r="AW71" s="3"/>
      <c r="AX71" s="83"/>
      <c r="AY71" s="83"/>
      <c r="AZ71" s="3"/>
      <c r="BA71" s="490"/>
      <c r="BB71" s="3"/>
      <c r="BC71" s="3"/>
      <c r="BD71" s="161"/>
      <c r="BE71" s="3"/>
      <c r="BF71" s="83"/>
      <c r="BG71" s="3"/>
      <c r="BH71" s="3"/>
    </row>
    <row r="72" spans="4:60" x14ac:dyDescent="0.2">
      <c r="D72" s="4"/>
      <c r="E72" s="176"/>
      <c r="F72" s="3"/>
      <c r="G72"/>
      <c r="H72" s="161"/>
      <c r="I72" s="3"/>
      <c r="J72" s="83"/>
      <c r="K72" s="83"/>
      <c r="L72" s="4"/>
      <c r="M72" s="176"/>
      <c r="N72" s="3"/>
      <c r="O72" s="3"/>
      <c r="P72" s="161"/>
      <c r="Q72" s="3"/>
      <c r="R72" s="83"/>
      <c r="S72" s="83"/>
      <c r="T72" s="3"/>
      <c r="U72" s="176"/>
      <c r="V72" s="3"/>
      <c r="W72" s="3"/>
      <c r="X72" s="161"/>
      <c r="Y72" s="3"/>
      <c r="Z72" s="83"/>
      <c r="AA72" s="83"/>
      <c r="AB72" s="3"/>
      <c r="AC72" s="176"/>
      <c r="AD72" s="3"/>
      <c r="AE72" s="3"/>
      <c r="AF72" s="161"/>
      <c r="AG72" s="3"/>
      <c r="AH72" s="83"/>
      <c r="AI72" s="83"/>
      <c r="AJ72" s="3"/>
      <c r="AK72" s="176"/>
      <c r="AL72" s="3"/>
      <c r="AM72" s="3"/>
      <c r="AN72" s="161"/>
      <c r="AO72" s="3"/>
      <c r="AP72" s="83"/>
      <c r="AQ72" s="83"/>
      <c r="AR72" s="3"/>
      <c r="AS72" s="176"/>
      <c r="AT72" s="3"/>
      <c r="AU72" s="3"/>
      <c r="AV72" s="161"/>
      <c r="AW72" s="3"/>
      <c r="AX72" s="83"/>
      <c r="AY72" s="83"/>
      <c r="AZ72" s="3"/>
      <c r="BA72" s="490"/>
      <c r="BB72" s="3"/>
      <c r="BC72" s="3"/>
      <c r="BD72" s="161"/>
      <c r="BE72" s="3"/>
      <c r="BF72" s="83"/>
      <c r="BG72" s="3"/>
      <c r="BH72" s="3"/>
    </row>
    <row r="73" spans="4:60" x14ac:dyDescent="0.2">
      <c r="D73" s="4"/>
      <c r="E73" s="176"/>
      <c r="F73" s="3"/>
      <c r="G73"/>
      <c r="H73" s="161"/>
      <c r="I73" s="3"/>
      <c r="J73" s="83"/>
      <c r="K73" s="83"/>
      <c r="L73" s="4"/>
      <c r="M73" s="176"/>
      <c r="N73" s="3"/>
      <c r="O73" s="3"/>
      <c r="P73" s="161"/>
      <c r="Q73" s="3"/>
      <c r="R73" s="83"/>
      <c r="S73" s="83"/>
      <c r="T73" s="3"/>
      <c r="U73" s="176"/>
      <c r="V73" s="3"/>
      <c r="W73" s="3"/>
      <c r="X73" s="161"/>
      <c r="Y73" s="3"/>
      <c r="Z73" s="83"/>
      <c r="AA73" s="83"/>
      <c r="AB73" s="3"/>
      <c r="AC73" s="176"/>
      <c r="AD73" s="3"/>
      <c r="AE73" s="3"/>
      <c r="AF73" s="161"/>
      <c r="AG73" s="3"/>
      <c r="AH73" s="83"/>
      <c r="AI73" s="83"/>
      <c r="AJ73" s="3"/>
      <c r="AK73" s="176"/>
      <c r="AL73" s="3"/>
      <c r="AM73" s="3"/>
      <c r="AN73" s="161"/>
      <c r="AO73" s="3"/>
      <c r="AP73" s="83"/>
      <c r="AQ73" s="83"/>
      <c r="AR73" s="3"/>
      <c r="AS73" s="176"/>
      <c r="AT73" s="3"/>
      <c r="AU73" s="3"/>
      <c r="AV73" s="161"/>
      <c r="AW73" s="3"/>
      <c r="AX73" s="83"/>
      <c r="AY73" s="83"/>
      <c r="AZ73" s="3"/>
      <c r="BA73" s="490"/>
      <c r="BB73" s="3"/>
      <c r="BC73" s="3"/>
      <c r="BD73" s="161"/>
      <c r="BE73" s="3"/>
      <c r="BF73" s="83"/>
      <c r="BG73" s="3"/>
      <c r="BH73" s="3"/>
    </row>
    <row r="74" spans="4:60" x14ac:dyDescent="0.2">
      <c r="D74" s="4"/>
      <c r="E74" s="176"/>
      <c r="F74" s="3"/>
      <c r="G74"/>
      <c r="H74" s="161"/>
      <c r="I74" s="3"/>
      <c r="J74" s="83"/>
      <c r="K74" s="83"/>
      <c r="L74" s="4"/>
      <c r="M74" s="176"/>
      <c r="N74" s="3"/>
      <c r="O74" s="3"/>
      <c r="P74" s="161"/>
      <c r="Q74" s="3"/>
      <c r="R74" s="83"/>
      <c r="S74" s="83"/>
      <c r="T74" s="3"/>
      <c r="U74" s="176"/>
      <c r="V74" s="3"/>
      <c r="W74" s="3"/>
      <c r="X74" s="161"/>
      <c r="Y74" s="3"/>
      <c r="Z74" s="83"/>
      <c r="AA74" s="83"/>
      <c r="AB74" s="3"/>
      <c r="AC74" s="176"/>
      <c r="AD74" s="3"/>
      <c r="AE74" s="3"/>
      <c r="AF74" s="161"/>
      <c r="AG74" s="3"/>
      <c r="AH74" s="83"/>
      <c r="AI74" s="83"/>
      <c r="AJ74" s="3"/>
      <c r="AK74" s="176"/>
      <c r="AL74" s="3"/>
      <c r="AM74" s="3"/>
      <c r="AN74" s="161"/>
      <c r="AO74" s="3"/>
      <c r="AP74" s="83"/>
      <c r="AQ74" s="83"/>
      <c r="AR74" s="3"/>
      <c r="AS74" s="176"/>
      <c r="AT74" s="3"/>
      <c r="AU74" s="3"/>
      <c r="AV74" s="161"/>
      <c r="AW74" s="3"/>
      <c r="AX74" s="83"/>
      <c r="AY74" s="83"/>
      <c r="AZ74" s="3"/>
      <c r="BA74" s="490"/>
      <c r="BB74" s="3"/>
      <c r="BC74" s="3"/>
      <c r="BD74" s="161"/>
      <c r="BE74" s="3"/>
      <c r="BF74" s="83"/>
      <c r="BG74" s="3"/>
      <c r="BH74" s="3"/>
    </row>
    <row r="75" spans="4:60" x14ac:dyDescent="0.2">
      <c r="D75" s="4"/>
      <c r="E75" s="176"/>
      <c r="F75" s="3"/>
      <c r="G75"/>
      <c r="H75" s="161"/>
      <c r="I75" s="3"/>
      <c r="J75" s="83"/>
      <c r="K75" s="83"/>
      <c r="L75" s="4"/>
      <c r="M75" s="176"/>
      <c r="N75" s="3"/>
      <c r="O75" s="3"/>
      <c r="P75" s="161"/>
      <c r="Q75" s="3"/>
      <c r="R75" s="83"/>
      <c r="S75" s="83"/>
      <c r="T75" s="3"/>
      <c r="U75" s="176"/>
      <c r="V75" s="3"/>
      <c r="W75" s="3"/>
      <c r="X75" s="161"/>
      <c r="Y75" s="3"/>
      <c r="Z75" s="83"/>
      <c r="AA75" s="83"/>
      <c r="AB75" s="3"/>
      <c r="AC75" s="176"/>
      <c r="AD75" s="3"/>
      <c r="AE75" s="3"/>
      <c r="AF75" s="161"/>
      <c r="AG75" s="3"/>
      <c r="AH75" s="83"/>
      <c r="AI75" s="83"/>
      <c r="AJ75" s="3"/>
      <c r="AK75" s="176"/>
      <c r="AL75" s="3"/>
      <c r="AM75" s="3"/>
      <c r="AN75" s="161"/>
      <c r="AO75" s="3"/>
      <c r="AP75" s="83"/>
      <c r="AQ75" s="83"/>
      <c r="AR75" s="3"/>
      <c r="AS75" s="176"/>
      <c r="AT75" s="3"/>
      <c r="AU75" s="3"/>
      <c r="AV75" s="161"/>
      <c r="AW75" s="3"/>
      <c r="AX75" s="83"/>
      <c r="AY75" s="83"/>
      <c r="AZ75" s="3"/>
      <c r="BA75" s="490"/>
      <c r="BB75" s="3"/>
      <c r="BC75" s="3"/>
      <c r="BD75" s="161"/>
      <c r="BE75" s="3"/>
      <c r="BF75" s="83"/>
      <c r="BG75" s="3"/>
      <c r="BH75" s="3"/>
    </row>
    <row r="76" spans="4:60" x14ac:dyDescent="0.2">
      <c r="D76" s="4"/>
      <c r="E76" s="176"/>
      <c r="F76" s="3"/>
      <c r="G76"/>
      <c r="H76" s="161"/>
      <c r="I76" s="3"/>
      <c r="J76" s="83"/>
      <c r="K76" s="83"/>
      <c r="L76" s="4"/>
      <c r="M76" s="176"/>
      <c r="N76" s="3"/>
      <c r="O76" s="3"/>
      <c r="P76" s="161"/>
      <c r="Q76" s="3"/>
      <c r="R76" s="83"/>
      <c r="S76" s="83"/>
      <c r="T76" s="3"/>
      <c r="U76" s="176"/>
      <c r="V76" s="3"/>
      <c r="W76" s="3"/>
      <c r="X76" s="161"/>
      <c r="Y76" s="3"/>
      <c r="Z76" s="83"/>
      <c r="AA76" s="83"/>
      <c r="AB76" s="3"/>
      <c r="AC76" s="176"/>
      <c r="AD76" s="3"/>
      <c r="AE76" s="3"/>
      <c r="AF76" s="161"/>
      <c r="AG76" s="3"/>
      <c r="AH76" s="83"/>
      <c r="AI76" s="83"/>
      <c r="AJ76" s="3"/>
      <c r="AK76" s="176"/>
      <c r="AL76" s="3"/>
      <c r="AM76" s="3"/>
      <c r="AN76" s="161"/>
      <c r="AO76" s="3"/>
      <c r="AP76" s="83"/>
      <c r="AQ76" s="83"/>
      <c r="AR76" s="3"/>
      <c r="AS76" s="176"/>
      <c r="AT76" s="3"/>
      <c r="AU76" s="3"/>
      <c r="AV76" s="161"/>
      <c r="AW76" s="3"/>
      <c r="AX76" s="83"/>
      <c r="AY76" s="83"/>
      <c r="AZ76" s="3"/>
      <c r="BA76" s="490"/>
      <c r="BB76" s="3"/>
      <c r="BC76" s="3"/>
      <c r="BD76" s="161"/>
      <c r="BE76" s="3"/>
      <c r="BF76" s="83"/>
      <c r="BG76" s="3"/>
      <c r="BH76" s="3"/>
    </row>
    <row r="77" spans="4:60" x14ac:dyDescent="0.2">
      <c r="F77" s="3"/>
      <c r="G77" s="506"/>
      <c r="H77" s="161"/>
      <c r="I77" s="3"/>
      <c r="J77" s="83"/>
      <c r="K77" s="83"/>
      <c r="N77" s="3"/>
      <c r="O77" s="3"/>
      <c r="P77" s="161"/>
      <c r="Q77" s="3"/>
      <c r="R77" s="83"/>
      <c r="S77" s="83"/>
      <c r="T77" s="3"/>
      <c r="U77" s="176"/>
      <c r="V77" s="3"/>
      <c r="W77" s="3"/>
      <c r="X77" s="161"/>
      <c r="Y77" s="3"/>
      <c r="Z77" s="83"/>
      <c r="AA77" s="83"/>
      <c r="AB77" s="3"/>
      <c r="AC77" s="176"/>
      <c r="AD77" s="3"/>
      <c r="AE77" s="3"/>
      <c r="AF77" s="161"/>
      <c r="AG77" s="3"/>
      <c r="AH77" s="83"/>
      <c r="AI77" s="83"/>
      <c r="AJ77" s="3"/>
      <c r="AK77" s="176"/>
      <c r="AL77" s="3"/>
      <c r="AM77" s="3"/>
      <c r="AN77" s="161"/>
      <c r="AO77" s="3"/>
      <c r="AP77" s="83"/>
      <c r="AQ77" s="83"/>
      <c r="AR77" s="3"/>
      <c r="AS77" s="176"/>
      <c r="AT77" s="3"/>
      <c r="AU77" s="3"/>
      <c r="AV77" s="161"/>
      <c r="AW77" s="3"/>
      <c r="AX77" s="83"/>
      <c r="AY77" s="83"/>
      <c r="AZ77" s="3"/>
      <c r="BA77" s="490"/>
      <c r="BB77" s="3"/>
      <c r="BC77" s="3"/>
      <c r="BD77" s="161"/>
      <c r="BE77" s="3"/>
      <c r="BF77" s="83"/>
    </row>
    <row r="78" spans="4:60" x14ac:dyDescent="0.2">
      <c r="F78" s="3"/>
      <c r="G78" s="506"/>
      <c r="H78" s="161"/>
      <c r="I78" s="3"/>
      <c r="J78" s="83"/>
      <c r="K78" s="83"/>
      <c r="N78" s="3"/>
      <c r="O78" s="3"/>
      <c r="P78" s="161"/>
      <c r="Q78" s="3"/>
      <c r="R78" s="83"/>
      <c r="S78" s="83"/>
      <c r="T78" s="3"/>
      <c r="U78" s="176"/>
      <c r="V78" s="3"/>
      <c r="W78" s="3"/>
      <c r="X78" s="161"/>
      <c r="Y78" s="3"/>
      <c r="Z78" s="83"/>
      <c r="AA78" s="83"/>
      <c r="AB78" s="3"/>
      <c r="AC78" s="176"/>
      <c r="AD78" s="3"/>
      <c r="AE78" s="3"/>
      <c r="AF78" s="161"/>
      <c r="AG78" s="3"/>
      <c r="AH78" s="83"/>
      <c r="AI78" s="83"/>
      <c r="AJ78" s="3"/>
      <c r="AK78" s="176"/>
      <c r="AL78" s="3"/>
      <c r="AM78" s="3"/>
      <c r="AN78" s="161"/>
      <c r="AO78" s="3"/>
      <c r="AP78" s="83"/>
      <c r="AQ78" s="83"/>
      <c r="AR78" s="3"/>
      <c r="AS78" s="176"/>
      <c r="AT78" s="3"/>
      <c r="AU78" s="3"/>
      <c r="AV78" s="161"/>
      <c r="AW78" s="3"/>
      <c r="AX78" s="83"/>
      <c r="AY78" s="83"/>
      <c r="AZ78" s="3"/>
      <c r="BA78" s="490"/>
      <c r="BB78" s="3"/>
      <c r="BC78" s="3"/>
      <c r="BD78" s="161"/>
      <c r="BE78" s="3"/>
      <c r="BF78" s="83"/>
    </row>
    <row r="79" spans="4:60" x14ac:dyDescent="0.2">
      <c r="F79" s="3"/>
      <c r="G79" s="506"/>
      <c r="H79" s="161"/>
      <c r="I79" s="3"/>
      <c r="J79" s="83"/>
      <c r="K79" s="83"/>
      <c r="N79" s="3"/>
      <c r="O79" s="3"/>
      <c r="P79" s="161"/>
      <c r="Q79" s="3"/>
      <c r="R79" s="83"/>
      <c r="S79" s="83"/>
      <c r="T79" s="3"/>
      <c r="U79" s="176"/>
      <c r="V79" s="3"/>
      <c r="W79" s="3"/>
      <c r="X79" s="161"/>
      <c r="Y79" s="3"/>
      <c r="Z79" s="83"/>
      <c r="AA79" s="83"/>
      <c r="AB79" s="3"/>
      <c r="AC79" s="176"/>
      <c r="AD79" s="3"/>
      <c r="AE79" s="3"/>
      <c r="AF79" s="161"/>
      <c r="AG79" s="3"/>
      <c r="AH79" s="83"/>
      <c r="AI79" s="83"/>
      <c r="AJ79" s="3"/>
      <c r="AK79" s="176"/>
      <c r="AL79" s="3"/>
      <c r="AM79" s="3"/>
      <c r="AN79" s="161"/>
      <c r="AO79" s="3"/>
      <c r="AP79" s="83"/>
      <c r="AQ79" s="83"/>
      <c r="AR79" s="3"/>
      <c r="AS79" s="176"/>
      <c r="AT79" s="3"/>
      <c r="AU79" s="3"/>
      <c r="AV79" s="161"/>
      <c r="AW79" s="3"/>
      <c r="AX79" s="83"/>
      <c r="AY79" s="83"/>
      <c r="AZ79" s="3"/>
      <c r="BA79" s="490"/>
      <c r="BB79" s="3"/>
      <c r="BC79" s="3"/>
      <c r="BD79" s="161"/>
      <c r="BE79" s="3"/>
      <c r="BF79" s="83"/>
    </row>
    <row r="80" spans="4:60" x14ac:dyDescent="0.2">
      <c r="F80" s="3"/>
      <c r="G80" s="506"/>
      <c r="H80" s="161"/>
      <c r="I80" s="3"/>
      <c r="J80" s="83"/>
      <c r="K80" s="83"/>
      <c r="N80" s="3"/>
      <c r="O80" s="3"/>
      <c r="P80" s="161"/>
      <c r="Q80" s="3"/>
      <c r="R80" s="83"/>
      <c r="S80" s="83"/>
      <c r="T80" s="3"/>
      <c r="U80" s="176"/>
      <c r="V80" s="3"/>
      <c r="W80" s="3"/>
      <c r="X80" s="161"/>
      <c r="Y80" s="3"/>
      <c r="Z80" s="83"/>
      <c r="AA80" s="83"/>
      <c r="AB80" s="3"/>
      <c r="AC80" s="176"/>
      <c r="AD80" s="3"/>
      <c r="AE80" s="3"/>
      <c r="AF80" s="161"/>
      <c r="AG80" s="3"/>
      <c r="AH80" s="83"/>
      <c r="AI80" s="83"/>
      <c r="AJ80" s="3"/>
      <c r="AK80" s="176"/>
      <c r="AL80" s="3"/>
      <c r="AM80" s="3"/>
      <c r="AN80" s="161"/>
      <c r="AO80" s="3"/>
      <c r="AP80" s="83"/>
      <c r="AQ80" s="83"/>
      <c r="AR80" s="3"/>
      <c r="AS80" s="176"/>
      <c r="AT80" s="3"/>
      <c r="AU80" s="3"/>
      <c r="AV80" s="161"/>
      <c r="AW80" s="3"/>
      <c r="AX80" s="83"/>
      <c r="AY80" s="83"/>
      <c r="AZ80" s="3"/>
      <c r="BA80" s="490"/>
      <c r="BB80" s="3"/>
      <c r="BC80" s="3"/>
      <c r="BD80" s="161"/>
      <c r="BE80" s="3"/>
      <c r="BF80" s="83"/>
    </row>
    <row r="81" spans="6:58" x14ac:dyDescent="0.2">
      <c r="F81" s="3"/>
      <c r="G81" s="506"/>
      <c r="H81" s="161"/>
      <c r="I81" s="3"/>
      <c r="J81" s="83"/>
      <c r="K81" s="83"/>
      <c r="N81" s="3"/>
      <c r="O81" s="3"/>
      <c r="P81" s="161"/>
      <c r="Q81" s="3"/>
      <c r="R81" s="83"/>
      <c r="S81" s="83"/>
      <c r="T81" s="3"/>
      <c r="U81" s="176"/>
      <c r="V81" s="3"/>
      <c r="W81" s="3"/>
      <c r="X81" s="161"/>
      <c r="Y81" s="3"/>
      <c r="Z81" s="83"/>
      <c r="AA81" s="83"/>
      <c r="AB81" s="3"/>
      <c r="AC81" s="176"/>
      <c r="AD81" s="3"/>
      <c r="AE81" s="3"/>
      <c r="AF81" s="161"/>
      <c r="AG81" s="3"/>
      <c r="AH81" s="83"/>
      <c r="AI81" s="83"/>
      <c r="AJ81" s="3"/>
      <c r="AK81" s="176"/>
      <c r="AL81" s="3"/>
      <c r="AM81" s="3"/>
      <c r="AN81" s="161"/>
      <c r="AO81" s="3"/>
      <c r="AP81" s="83"/>
      <c r="AQ81" s="83"/>
      <c r="AR81" s="3"/>
      <c r="AS81" s="176"/>
      <c r="AT81" s="3"/>
      <c r="AU81" s="3"/>
      <c r="AV81" s="161"/>
      <c r="AW81" s="3"/>
      <c r="AX81" s="83"/>
      <c r="AY81" s="83"/>
      <c r="AZ81" s="3"/>
      <c r="BA81" s="490"/>
      <c r="BB81" s="3"/>
      <c r="BC81" s="3"/>
      <c r="BD81" s="161"/>
      <c r="BE81" s="3"/>
      <c r="BF81" s="83"/>
    </row>
    <row r="82" spans="6:58" x14ac:dyDescent="0.2">
      <c r="F82" s="3"/>
      <c r="G82" s="506"/>
      <c r="H82" s="161"/>
      <c r="I82" s="3"/>
      <c r="J82" s="83"/>
      <c r="K82" s="83"/>
      <c r="N82" s="3"/>
      <c r="O82" s="3"/>
      <c r="P82" s="161"/>
      <c r="Q82" s="3"/>
      <c r="R82" s="83"/>
      <c r="S82" s="83"/>
      <c r="T82" s="3"/>
      <c r="U82" s="176"/>
      <c r="V82" s="3"/>
      <c r="W82" s="3"/>
      <c r="X82" s="161"/>
      <c r="Y82" s="3"/>
      <c r="Z82" s="83"/>
      <c r="AA82" s="83"/>
      <c r="AB82" s="3"/>
      <c r="AC82" s="176"/>
      <c r="AD82" s="3"/>
      <c r="AE82" s="3"/>
      <c r="AF82" s="161"/>
      <c r="AG82" s="3"/>
      <c r="AH82" s="83"/>
      <c r="AI82" s="83"/>
      <c r="AJ82" s="3"/>
      <c r="AK82" s="176"/>
      <c r="AL82" s="3"/>
      <c r="AM82" s="3"/>
      <c r="AN82" s="161"/>
      <c r="AO82" s="3"/>
      <c r="AP82" s="83"/>
      <c r="AQ82" s="83"/>
      <c r="AR82" s="3"/>
      <c r="AS82" s="176"/>
      <c r="AT82" s="3"/>
      <c r="AU82" s="3"/>
      <c r="AV82" s="161"/>
      <c r="AW82" s="3"/>
      <c r="AX82" s="83"/>
      <c r="AY82" s="83"/>
      <c r="AZ82" s="3"/>
      <c r="BA82" s="490"/>
      <c r="BB82" s="3"/>
      <c r="BC82" s="3"/>
      <c r="BD82" s="161"/>
      <c r="BE82" s="3"/>
      <c r="BF82" s="83"/>
    </row>
    <row r="83" spans="6:58" x14ac:dyDescent="0.2">
      <c r="F83" s="3"/>
      <c r="G83" s="506"/>
      <c r="H83" s="161"/>
      <c r="I83" s="3"/>
      <c r="J83" s="83"/>
      <c r="K83" s="83"/>
      <c r="N83" s="3"/>
      <c r="O83" s="3"/>
      <c r="P83" s="161"/>
      <c r="Q83" s="3"/>
      <c r="R83" s="83"/>
      <c r="S83" s="83"/>
      <c r="T83" s="3"/>
      <c r="U83" s="176"/>
      <c r="V83" s="3"/>
      <c r="W83" s="3"/>
      <c r="X83" s="161"/>
      <c r="Y83" s="3"/>
      <c r="Z83" s="83"/>
      <c r="AA83" s="83"/>
      <c r="AB83" s="3"/>
      <c r="AC83" s="176"/>
      <c r="AD83" s="3"/>
      <c r="AE83" s="3"/>
      <c r="AF83" s="161"/>
      <c r="AG83" s="3"/>
      <c r="AH83" s="83"/>
      <c r="AI83" s="83"/>
      <c r="AJ83" s="3"/>
      <c r="AK83" s="176"/>
      <c r="AL83" s="3"/>
      <c r="AM83" s="3"/>
      <c r="AN83" s="161"/>
      <c r="AO83" s="3"/>
      <c r="AP83" s="83"/>
      <c r="AQ83" s="83"/>
      <c r="AR83" s="3"/>
      <c r="AS83" s="176"/>
      <c r="AT83" s="3"/>
      <c r="AU83" s="3"/>
      <c r="AV83" s="161"/>
      <c r="AW83" s="3"/>
      <c r="AX83" s="83"/>
      <c r="AY83" s="83"/>
      <c r="AZ83" s="3"/>
      <c r="BA83" s="490"/>
      <c r="BB83" s="3"/>
      <c r="BC83" s="3"/>
      <c r="BD83" s="161"/>
      <c r="BE83" s="3"/>
      <c r="BF83" s="83"/>
    </row>
    <row r="84" spans="6:58" x14ac:dyDescent="0.2">
      <c r="F84" s="3"/>
      <c r="G84" s="506"/>
      <c r="H84" s="161"/>
      <c r="I84" s="3"/>
      <c r="J84" s="83"/>
      <c r="K84" s="83"/>
      <c r="N84" s="3"/>
      <c r="O84" s="3"/>
      <c r="P84" s="161"/>
      <c r="Q84" s="3"/>
      <c r="R84" s="83"/>
      <c r="S84" s="83"/>
      <c r="T84" s="3"/>
      <c r="U84" s="176"/>
      <c r="V84" s="3"/>
      <c r="W84" s="3"/>
      <c r="X84" s="161"/>
      <c r="Y84" s="3"/>
      <c r="Z84" s="83"/>
      <c r="AA84" s="83"/>
      <c r="AB84" s="3"/>
      <c r="AC84" s="176"/>
      <c r="AD84" s="3"/>
      <c r="AE84" s="3"/>
      <c r="AF84" s="161"/>
      <c r="AG84" s="3"/>
      <c r="AH84" s="83"/>
      <c r="AI84" s="83"/>
      <c r="AJ84" s="3"/>
      <c r="AK84" s="176"/>
      <c r="AL84" s="3"/>
      <c r="AM84" s="3"/>
      <c r="AN84" s="161"/>
      <c r="AO84" s="3"/>
      <c r="AP84" s="83"/>
      <c r="AQ84" s="83"/>
      <c r="AR84" s="3"/>
      <c r="AS84" s="176"/>
      <c r="AT84" s="3"/>
      <c r="AU84" s="3"/>
      <c r="AV84" s="161"/>
      <c r="AW84" s="3"/>
      <c r="AX84" s="83"/>
      <c r="AY84" s="83"/>
      <c r="AZ84" s="3"/>
      <c r="BA84" s="490"/>
      <c r="BB84" s="3"/>
      <c r="BC84" s="3"/>
      <c r="BD84" s="161"/>
      <c r="BE84" s="3"/>
      <c r="BF84" s="83"/>
    </row>
    <row r="85" spans="6:58" x14ac:dyDescent="0.2">
      <c r="F85" s="3"/>
      <c r="G85" s="506"/>
      <c r="H85" s="161"/>
      <c r="I85" s="3"/>
      <c r="J85" s="83"/>
      <c r="K85" s="83"/>
      <c r="N85" s="3"/>
      <c r="O85" s="3"/>
      <c r="P85" s="161"/>
      <c r="Q85" s="3"/>
      <c r="R85" s="83"/>
      <c r="S85" s="83"/>
      <c r="T85" s="3"/>
      <c r="U85" s="176"/>
      <c r="V85" s="3"/>
      <c r="W85" s="3"/>
      <c r="X85" s="161"/>
      <c r="Y85" s="3"/>
      <c r="Z85" s="83"/>
      <c r="AA85" s="83"/>
      <c r="AB85" s="3"/>
      <c r="AC85" s="176"/>
      <c r="AD85" s="3"/>
      <c r="AE85" s="3"/>
      <c r="AF85" s="161"/>
      <c r="AG85" s="3"/>
      <c r="AH85" s="83"/>
      <c r="AI85" s="83"/>
      <c r="AJ85" s="3"/>
      <c r="AK85" s="176"/>
      <c r="AL85" s="3"/>
      <c r="AM85" s="3"/>
      <c r="AN85" s="161"/>
      <c r="AO85" s="3"/>
      <c r="AP85" s="83"/>
      <c r="AQ85" s="83"/>
      <c r="AR85" s="3"/>
      <c r="AS85" s="176"/>
      <c r="AT85" s="3"/>
      <c r="AU85" s="3"/>
      <c r="AV85" s="161"/>
      <c r="AW85" s="3"/>
      <c r="AX85" s="83"/>
      <c r="AY85" s="83"/>
      <c r="AZ85" s="3"/>
      <c r="BA85" s="490"/>
      <c r="BB85" s="3"/>
      <c r="BC85" s="3"/>
      <c r="BD85" s="161"/>
      <c r="BE85" s="3"/>
      <c r="BF85" s="83"/>
    </row>
    <row r="86" spans="6:58" x14ac:dyDescent="0.2">
      <c r="F86" s="3"/>
      <c r="G86" s="506"/>
      <c r="H86" s="161"/>
      <c r="I86" s="3"/>
      <c r="J86" s="83"/>
      <c r="K86" s="83"/>
      <c r="N86" s="3"/>
      <c r="O86" s="3"/>
      <c r="P86" s="161"/>
      <c r="Q86" s="3"/>
      <c r="R86" s="83"/>
      <c r="S86" s="83"/>
      <c r="T86" s="3"/>
      <c r="U86" s="176"/>
      <c r="V86" s="3"/>
      <c r="W86" s="3"/>
      <c r="X86" s="161"/>
      <c r="Y86" s="3"/>
      <c r="Z86" s="83"/>
      <c r="AA86" s="83"/>
      <c r="AB86" s="3"/>
      <c r="AC86" s="176"/>
      <c r="AD86" s="3"/>
      <c r="AE86" s="3"/>
      <c r="AF86" s="161"/>
      <c r="AG86" s="3"/>
      <c r="AH86" s="83"/>
      <c r="AI86" s="83"/>
      <c r="AJ86" s="3"/>
      <c r="AK86" s="176"/>
      <c r="AL86" s="3"/>
      <c r="AM86" s="3"/>
      <c r="AN86" s="161"/>
      <c r="AO86" s="3"/>
      <c r="AP86" s="83"/>
      <c r="AQ86" s="83"/>
      <c r="AR86" s="3"/>
      <c r="AS86" s="176"/>
      <c r="AT86" s="3"/>
      <c r="AU86" s="3"/>
      <c r="AV86" s="161"/>
      <c r="AW86" s="3"/>
      <c r="AX86" s="83"/>
      <c r="AY86" s="83"/>
      <c r="AZ86" s="3"/>
      <c r="BA86" s="490"/>
      <c r="BB86" s="3"/>
      <c r="BC86" s="3"/>
      <c r="BD86" s="161"/>
      <c r="BE86" s="3"/>
      <c r="BF86" s="83"/>
    </row>
    <row r="87" spans="6:58" x14ac:dyDescent="0.2">
      <c r="F87" s="3"/>
      <c r="G87" s="506"/>
      <c r="H87" s="161"/>
      <c r="I87" s="3"/>
      <c r="J87" s="83"/>
      <c r="K87" s="83"/>
      <c r="N87" s="3"/>
      <c r="O87" s="3"/>
      <c r="P87" s="161"/>
      <c r="Q87" s="3"/>
      <c r="R87" s="83"/>
      <c r="S87" s="83"/>
      <c r="T87" s="3"/>
      <c r="U87" s="176"/>
      <c r="V87" s="3"/>
      <c r="W87" s="3"/>
      <c r="X87" s="161"/>
      <c r="Y87" s="3"/>
      <c r="Z87" s="83"/>
      <c r="AA87" s="83"/>
      <c r="AB87" s="3"/>
      <c r="AC87" s="176"/>
      <c r="AD87" s="3"/>
      <c r="AE87" s="3"/>
      <c r="AF87" s="161"/>
      <c r="AG87" s="3"/>
      <c r="AH87" s="83"/>
      <c r="AI87" s="83"/>
      <c r="AJ87" s="3"/>
      <c r="AK87" s="176"/>
      <c r="AL87" s="3"/>
      <c r="AM87" s="3"/>
      <c r="AN87" s="161"/>
      <c r="AO87" s="3"/>
      <c r="AP87" s="83"/>
      <c r="AQ87" s="83"/>
      <c r="AR87" s="3"/>
      <c r="AS87" s="176"/>
      <c r="AT87" s="3"/>
      <c r="AU87" s="3"/>
      <c r="AV87" s="161"/>
      <c r="AW87" s="3"/>
      <c r="AX87" s="83"/>
      <c r="AY87" s="83"/>
      <c r="AZ87" s="3"/>
      <c r="BA87" s="490"/>
      <c r="BB87" s="3"/>
      <c r="BC87" s="3"/>
      <c r="BD87" s="161"/>
      <c r="BE87" s="3"/>
      <c r="BF87" s="83"/>
    </row>
    <row r="88" spans="6:58" x14ac:dyDescent="0.2">
      <c r="F88" s="3"/>
      <c r="G88" s="506"/>
      <c r="H88" s="161"/>
      <c r="I88" s="3"/>
      <c r="J88" s="83"/>
      <c r="K88" s="83"/>
      <c r="N88" s="3"/>
      <c r="O88" s="3"/>
      <c r="P88" s="161"/>
      <c r="Q88" s="3"/>
      <c r="R88" s="83"/>
      <c r="S88" s="83"/>
      <c r="T88" s="3"/>
      <c r="U88" s="176"/>
      <c r="V88" s="3"/>
      <c r="W88" s="3"/>
      <c r="X88" s="161"/>
      <c r="Y88" s="3"/>
      <c r="Z88" s="83"/>
      <c r="AA88" s="83"/>
      <c r="AB88" s="3"/>
      <c r="AC88" s="176"/>
      <c r="AD88" s="3"/>
      <c r="AE88" s="3"/>
      <c r="AF88" s="161"/>
      <c r="AG88" s="3"/>
      <c r="AH88" s="83"/>
      <c r="AI88" s="83"/>
      <c r="AJ88" s="3"/>
      <c r="AK88" s="176"/>
      <c r="AL88" s="3"/>
      <c r="AM88" s="3"/>
      <c r="AN88" s="161"/>
      <c r="AO88" s="3"/>
      <c r="AP88" s="83"/>
      <c r="AQ88" s="83"/>
      <c r="AR88" s="3"/>
      <c r="AS88" s="176"/>
      <c r="AT88" s="3"/>
      <c r="AU88" s="3"/>
      <c r="AV88" s="161"/>
      <c r="AW88" s="3"/>
      <c r="AX88" s="83"/>
      <c r="AY88" s="83"/>
      <c r="AZ88" s="3"/>
      <c r="BA88" s="490"/>
      <c r="BB88" s="3"/>
      <c r="BC88" s="3"/>
      <c r="BD88" s="161"/>
      <c r="BE88" s="3"/>
      <c r="BF88" s="83"/>
    </row>
    <row r="89" spans="6:58" x14ac:dyDescent="0.2">
      <c r="F89" s="3"/>
      <c r="G89" s="506"/>
      <c r="H89" s="161"/>
      <c r="I89" s="3"/>
      <c r="J89" s="83"/>
      <c r="K89" s="83"/>
      <c r="N89" s="3"/>
      <c r="O89" s="3"/>
      <c r="P89" s="161"/>
      <c r="Q89" s="3"/>
      <c r="R89" s="83"/>
      <c r="S89" s="83"/>
      <c r="T89" s="3"/>
      <c r="U89" s="176"/>
      <c r="V89" s="3"/>
      <c r="W89" s="3"/>
      <c r="X89" s="161"/>
      <c r="Y89" s="3"/>
      <c r="Z89" s="83"/>
      <c r="AA89" s="83"/>
      <c r="AB89" s="3"/>
      <c r="AC89" s="176"/>
      <c r="AD89" s="3"/>
      <c r="AE89" s="3"/>
      <c r="AF89" s="161"/>
      <c r="AG89" s="3"/>
      <c r="AH89" s="83"/>
      <c r="AI89" s="83"/>
      <c r="AJ89" s="3"/>
      <c r="AK89" s="176"/>
      <c r="AL89" s="3"/>
      <c r="AM89" s="3"/>
      <c r="AN89" s="161"/>
      <c r="AO89" s="3"/>
      <c r="AP89" s="83"/>
      <c r="AQ89" s="83"/>
      <c r="AR89" s="3"/>
      <c r="AS89" s="176"/>
      <c r="AT89" s="3"/>
      <c r="AU89" s="3"/>
      <c r="AV89" s="161"/>
      <c r="AW89" s="3"/>
      <c r="AX89" s="83"/>
      <c r="AY89" s="83"/>
      <c r="AZ89" s="3"/>
      <c r="BA89" s="490"/>
      <c r="BB89" s="3"/>
      <c r="BC89" s="3"/>
      <c r="BD89" s="161"/>
      <c r="BE89" s="3"/>
      <c r="BF89" s="83"/>
    </row>
    <row r="90" spans="6:58" x14ac:dyDescent="0.2">
      <c r="F90" s="3"/>
      <c r="G90" s="506"/>
      <c r="H90" s="161"/>
      <c r="I90" s="3"/>
      <c r="J90" s="83"/>
      <c r="K90" s="83"/>
      <c r="N90" s="3"/>
      <c r="O90" s="3"/>
      <c r="P90" s="161"/>
      <c r="Q90" s="3"/>
      <c r="R90" s="83"/>
      <c r="S90" s="83"/>
      <c r="T90" s="3"/>
      <c r="U90" s="176"/>
      <c r="V90" s="3"/>
      <c r="W90" s="3"/>
      <c r="X90" s="161"/>
      <c r="Y90" s="3"/>
      <c r="Z90" s="83"/>
      <c r="AA90" s="83"/>
      <c r="AB90" s="3"/>
      <c r="AC90" s="176"/>
      <c r="AD90" s="3"/>
      <c r="AE90" s="3"/>
      <c r="AF90" s="161"/>
      <c r="AG90" s="3"/>
      <c r="AH90" s="83"/>
      <c r="AI90" s="83"/>
      <c r="AJ90" s="3"/>
      <c r="AK90" s="176"/>
      <c r="AL90" s="3"/>
      <c r="AM90" s="3"/>
      <c r="AN90" s="161"/>
      <c r="AO90" s="3"/>
      <c r="AP90" s="83"/>
      <c r="AQ90" s="83"/>
      <c r="AR90" s="3"/>
      <c r="AS90" s="176"/>
      <c r="AT90" s="3"/>
      <c r="AU90" s="3"/>
      <c r="AV90" s="161"/>
      <c r="AW90" s="3"/>
      <c r="AX90" s="83"/>
      <c r="AY90" s="83"/>
      <c r="AZ90" s="3"/>
      <c r="BA90" s="490"/>
      <c r="BB90" s="3"/>
      <c r="BC90" s="3"/>
      <c r="BD90" s="161"/>
      <c r="BE90" s="3"/>
      <c r="BF90" s="83"/>
    </row>
    <row r="91" spans="6:58" x14ac:dyDescent="0.2">
      <c r="F91"/>
      <c r="G91" s="507"/>
      <c r="J91" s="82"/>
      <c r="K91" s="82"/>
      <c r="N91"/>
      <c r="O91"/>
      <c r="R91" s="82"/>
      <c r="S91" s="82"/>
      <c r="T91"/>
      <c r="V91"/>
      <c r="W91"/>
      <c r="Z91" s="82"/>
      <c r="AA91" s="82"/>
      <c r="AB91"/>
      <c r="AD91"/>
      <c r="AE91"/>
      <c r="AH91" s="82"/>
      <c r="AI91" s="82"/>
      <c r="AJ91"/>
      <c r="AL91"/>
      <c r="AM91"/>
      <c r="AP91" s="82"/>
      <c r="AQ91" s="82"/>
      <c r="AR91"/>
      <c r="AT91"/>
      <c r="AU91"/>
      <c r="AX91" s="82"/>
      <c r="AY91" s="82"/>
      <c r="AZ91"/>
      <c r="BB91"/>
      <c r="BC91"/>
      <c r="BF91" s="82"/>
    </row>
    <row r="92" spans="6:58" x14ac:dyDescent="0.2">
      <c r="F92"/>
      <c r="G92" s="507"/>
      <c r="J92" s="82"/>
      <c r="K92" s="82"/>
      <c r="N92"/>
      <c r="O92"/>
      <c r="R92" s="82"/>
      <c r="S92" s="82"/>
      <c r="T92"/>
      <c r="V92"/>
      <c r="W92"/>
      <c r="Z92" s="82"/>
      <c r="AA92" s="82"/>
      <c r="AB92"/>
      <c r="AD92"/>
      <c r="AE92"/>
      <c r="AH92" s="82"/>
      <c r="AI92" s="82"/>
      <c r="AJ92"/>
      <c r="AL92"/>
      <c r="AM92"/>
      <c r="AP92" s="82"/>
      <c r="AQ92" s="82"/>
      <c r="AR92"/>
      <c r="AT92"/>
      <c r="AU92"/>
      <c r="AX92" s="82"/>
      <c r="AY92" s="82"/>
      <c r="AZ92"/>
      <c r="BB92"/>
      <c r="BC92"/>
      <c r="BF92" s="82"/>
    </row>
    <row r="93" spans="6:58" x14ac:dyDescent="0.2">
      <c r="F93"/>
      <c r="G93" s="507"/>
      <c r="J93" s="82"/>
      <c r="K93" s="82"/>
      <c r="N93"/>
      <c r="O93"/>
      <c r="R93" s="82"/>
      <c r="S93" s="82"/>
      <c r="T93"/>
      <c r="V93"/>
      <c r="W93"/>
      <c r="Z93" s="82"/>
      <c r="AA93" s="82"/>
      <c r="AB93"/>
      <c r="AD93"/>
      <c r="AE93"/>
      <c r="AH93" s="82"/>
      <c r="AI93" s="82"/>
      <c r="AJ93"/>
      <c r="AL93"/>
      <c r="AM93"/>
      <c r="AP93" s="82"/>
      <c r="AQ93" s="82"/>
      <c r="AR93"/>
      <c r="AT93"/>
      <c r="AU93"/>
      <c r="AX93" s="82"/>
      <c r="AY93" s="82"/>
      <c r="AZ93"/>
      <c r="BB93"/>
      <c r="BC93"/>
      <c r="BF93" s="82"/>
    </row>
    <row r="94" spans="6:58" x14ac:dyDescent="0.2">
      <c r="F94"/>
      <c r="G94" s="507"/>
      <c r="J94" s="82"/>
      <c r="K94" s="82"/>
      <c r="N94"/>
      <c r="O94"/>
      <c r="R94" s="82"/>
      <c r="S94" s="82"/>
      <c r="T94"/>
      <c r="V94"/>
      <c r="W94"/>
      <c r="Z94" s="82"/>
      <c r="AA94" s="82"/>
      <c r="AB94"/>
      <c r="AD94"/>
      <c r="AE94"/>
      <c r="AH94" s="82"/>
      <c r="AI94" s="82"/>
      <c r="AJ94"/>
      <c r="AL94"/>
      <c r="AM94"/>
      <c r="AP94" s="82"/>
      <c r="AQ94" s="82"/>
      <c r="AR94"/>
      <c r="AT94"/>
      <c r="AU94"/>
      <c r="AX94" s="82"/>
      <c r="AY94" s="82"/>
      <c r="AZ94"/>
      <c r="BB94"/>
      <c r="BC94"/>
      <c r="BF94" s="82"/>
    </row>
    <row r="95" spans="6:58" x14ac:dyDescent="0.2">
      <c r="F95"/>
      <c r="G95" s="507"/>
      <c r="J95" s="82"/>
      <c r="K95" s="82"/>
      <c r="N95"/>
      <c r="O95"/>
      <c r="R95" s="82"/>
      <c r="S95" s="82"/>
      <c r="T95"/>
      <c r="V95"/>
      <c r="W95"/>
      <c r="Z95" s="82"/>
      <c r="AA95" s="82"/>
      <c r="AB95"/>
      <c r="AD95"/>
      <c r="AE95"/>
      <c r="AH95" s="82"/>
      <c r="AI95" s="82"/>
      <c r="AJ95"/>
      <c r="AL95"/>
      <c r="AM95"/>
      <c r="AP95" s="82"/>
      <c r="AQ95" s="82"/>
      <c r="AR95"/>
      <c r="AT95"/>
      <c r="AU95"/>
      <c r="AX95" s="82"/>
      <c r="AY95" s="82"/>
      <c r="AZ95"/>
      <c r="BB95"/>
      <c r="BC95"/>
      <c r="BF95" s="82"/>
    </row>
    <row r="96" spans="6:58" x14ac:dyDescent="0.2">
      <c r="F96"/>
      <c r="G96" s="507"/>
      <c r="J96" s="82"/>
      <c r="K96" s="82"/>
      <c r="N96"/>
      <c r="O96"/>
      <c r="R96" s="82"/>
      <c r="S96" s="82"/>
      <c r="T96"/>
      <c r="V96"/>
      <c r="W96"/>
      <c r="Z96" s="82"/>
      <c r="AA96" s="82"/>
      <c r="AB96"/>
      <c r="AD96"/>
      <c r="AE96"/>
      <c r="AH96" s="82"/>
      <c r="AI96" s="82"/>
      <c r="AJ96"/>
      <c r="AL96"/>
      <c r="AM96"/>
      <c r="AP96" s="82"/>
      <c r="AQ96" s="82"/>
      <c r="AR96"/>
      <c r="AT96"/>
      <c r="AU96"/>
      <c r="AX96" s="82"/>
      <c r="AY96" s="82"/>
      <c r="AZ96"/>
      <c r="BB96"/>
      <c r="BC96"/>
      <c r="BF96" s="82"/>
    </row>
    <row r="97" spans="6:58" x14ac:dyDescent="0.2">
      <c r="F97"/>
      <c r="G97" s="507"/>
      <c r="J97" s="82"/>
      <c r="K97" s="82"/>
      <c r="N97"/>
      <c r="O97"/>
      <c r="R97" s="82"/>
      <c r="S97" s="82"/>
      <c r="T97"/>
      <c r="V97"/>
      <c r="W97"/>
      <c r="Z97" s="82"/>
      <c r="AA97" s="82"/>
      <c r="AB97"/>
      <c r="AD97"/>
      <c r="AE97"/>
      <c r="AH97" s="82"/>
      <c r="AI97" s="82"/>
      <c r="AJ97"/>
      <c r="AL97"/>
      <c r="AM97"/>
      <c r="AP97" s="82"/>
      <c r="AQ97" s="82"/>
      <c r="AR97"/>
      <c r="AT97"/>
      <c r="AU97"/>
      <c r="AX97" s="82"/>
      <c r="AY97" s="82"/>
      <c r="AZ97"/>
      <c r="BB97"/>
      <c r="BC97"/>
      <c r="BF97" s="82"/>
    </row>
    <row r="98" spans="6:58" x14ac:dyDescent="0.2">
      <c r="F98"/>
      <c r="G98" s="507"/>
      <c r="J98" s="82"/>
      <c r="K98" s="82"/>
      <c r="N98"/>
      <c r="O98"/>
      <c r="R98" s="82"/>
      <c r="S98" s="82"/>
      <c r="T98"/>
      <c r="V98"/>
      <c r="W98"/>
      <c r="Z98" s="82"/>
      <c r="AA98" s="82"/>
      <c r="AB98"/>
      <c r="AD98"/>
      <c r="AE98"/>
      <c r="AH98" s="82"/>
      <c r="AI98" s="82"/>
      <c r="AJ98"/>
      <c r="AL98"/>
      <c r="AM98"/>
      <c r="AP98" s="82"/>
      <c r="AQ98" s="82"/>
      <c r="AR98"/>
      <c r="AT98"/>
      <c r="AU98"/>
      <c r="AX98" s="82"/>
      <c r="AY98" s="82"/>
      <c r="AZ98"/>
      <c r="BB98"/>
      <c r="BC98"/>
      <c r="BF98" s="82"/>
    </row>
    <row r="99" spans="6:58" x14ac:dyDescent="0.2">
      <c r="F99"/>
      <c r="G99" s="507"/>
      <c r="J99" s="82"/>
      <c r="K99" s="82"/>
      <c r="N99"/>
      <c r="O99"/>
      <c r="R99" s="82"/>
      <c r="S99" s="82"/>
      <c r="T99"/>
      <c r="V99"/>
      <c r="W99"/>
      <c r="Z99" s="82"/>
      <c r="AA99" s="82"/>
      <c r="AB99"/>
      <c r="AD99"/>
      <c r="AE99"/>
      <c r="AH99" s="82"/>
      <c r="AI99" s="82"/>
      <c r="AJ99"/>
      <c r="AL99"/>
      <c r="AM99"/>
      <c r="AP99" s="82"/>
      <c r="AQ99" s="82"/>
      <c r="AR99"/>
      <c r="AT99"/>
      <c r="AU99"/>
      <c r="AX99" s="82"/>
      <c r="AY99" s="82"/>
      <c r="AZ99"/>
      <c r="BB99"/>
      <c r="BC99"/>
      <c r="BF99" s="82"/>
    </row>
    <row r="100" spans="6:58" x14ac:dyDescent="0.2">
      <c r="F100"/>
      <c r="G100" s="507"/>
      <c r="J100" s="82"/>
      <c r="K100" s="82"/>
      <c r="N100"/>
      <c r="O100"/>
      <c r="R100" s="82"/>
      <c r="S100" s="82"/>
      <c r="T100"/>
      <c r="V100"/>
      <c r="W100"/>
      <c r="Z100" s="82"/>
      <c r="AA100" s="82"/>
      <c r="AB100"/>
      <c r="AD100"/>
      <c r="AE100"/>
      <c r="AH100" s="82"/>
      <c r="AI100" s="82"/>
      <c r="AJ100"/>
      <c r="AL100"/>
      <c r="AM100"/>
      <c r="AP100" s="82"/>
      <c r="AQ100" s="82"/>
      <c r="AR100"/>
      <c r="AT100"/>
      <c r="AU100"/>
      <c r="AX100" s="82"/>
      <c r="AY100" s="82"/>
      <c r="AZ100"/>
      <c r="BB100"/>
      <c r="BC100"/>
      <c r="BF100" s="82"/>
    </row>
    <row r="101" spans="6:58" x14ac:dyDescent="0.2">
      <c r="F101"/>
      <c r="G101" s="507"/>
      <c r="J101" s="82"/>
      <c r="K101" s="82"/>
      <c r="N101"/>
      <c r="O101"/>
      <c r="R101" s="82"/>
      <c r="S101" s="82"/>
      <c r="T101"/>
      <c r="V101"/>
      <c r="W101"/>
      <c r="Z101" s="82"/>
      <c r="AA101" s="82"/>
      <c r="AB101"/>
      <c r="AD101"/>
      <c r="AE101"/>
      <c r="AH101" s="82"/>
      <c r="AI101" s="82"/>
      <c r="AJ101"/>
      <c r="AL101"/>
      <c r="AM101"/>
      <c r="AP101" s="82"/>
      <c r="AQ101" s="82"/>
      <c r="AR101"/>
      <c r="AT101"/>
      <c r="AU101"/>
      <c r="AX101" s="82"/>
      <c r="AY101" s="82"/>
      <c r="AZ101"/>
      <c r="BB101"/>
      <c r="BC101"/>
      <c r="BF101" s="82"/>
    </row>
    <row r="102" spans="6:58" x14ac:dyDescent="0.2">
      <c r="F102"/>
      <c r="G102" s="507"/>
      <c r="J102" s="82"/>
      <c r="K102" s="82"/>
      <c r="N102"/>
      <c r="O102"/>
      <c r="R102" s="82"/>
      <c r="S102" s="82"/>
      <c r="T102"/>
      <c r="V102"/>
      <c r="W102"/>
      <c r="Z102" s="82"/>
      <c r="AA102" s="82"/>
      <c r="AB102"/>
      <c r="AD102"/>
      <c r="AE102"/>
      <c r="AH102" s="82"/>
      <c r="AI102" s="82"/>
      <c r="AJ102"/>
      <c r="AL102"/>
      <c r="AM102"/>
      <c r="AP102" s="82"/>
      <c r="AQ102" s="82"/>
      <c r="AR102"/>
      <c r="AT102"/>
      <c r="AU102"/>
      <c r="AX102" s="82"/>
      <c r="AY102" s="82"/>
      <c r="AZ102"/>
      <c r="BB102"/>
      <c r="BC102"/>
      <c r="BF102" s="82"/>
    </row>
    <row r="103" spans="6:58" x14ac:dyDescent="0.2">
      <c r="F103"/>
      <c r="G103" s="507"/>
      <c r="J103" s="82"/>
      <c r="K103" s="82"/>
      <c r="N103"/>
      <c r="O103"/>
      <c r="R103" s="82"/>
      <c r="S103" s="82"/>
      <c r="T103"/>
      <c r="V103"/>
      <c r="W103"/>
      <c r="Z103" s="82"/>
      <c r="AA103" s="82"/>
      <c r="AB103"/>
      <c r="AD103"/>
      <c r="AE103"/>
      <c r="AH103" s="82"/>
      <c r="AI103" s="82"/>
      <c r="AJ103"/>
      <c r="AL103"/>
      <c r="AM103"/>
      <c r="AP103" s="82"/>
      <c r="AQ103" s="82"/>
      <c r="AR103"/>
      <c r="AT103"/>
      <c r="AU103"/>
      <c r="AX103" s="82"/>
      <c r="AY103" s="82"/>
      <c r="AZ103"/>
      <c r="BB103"/>
      <c r="BC103"/>
      <c r="BF103" s="82"/>
    </row>
    <row r="104" spans="6:58" x14ac:dyDescent="0.2">
      <c r="F104"/>
      <c r="G104" s="507"/>
      <c r="J104" s="82"/>
      <c r="K104" s="82"/>
      <c r="N104"/>
      <c r="O104"/>
      <c r="R104" s="82"/>
      <c r="S104" s="82"/>
      <c r="T104"/>
      <c r="V104"/>
      <c r="W104"/>
      <c r="Z104" s="82"/>
      <c r="AA104" s="82"/>
      <c r="AB104"/>
      <c r="AD104"/>
      <c r="AE104"/>
      <c r="AH104" s="82"/>
      <c r="AI104" s="82"/>
      <c r="AJ104"/>
      <c r="AL104"/>
      <c r="AM104"/>
      <c r="AP104" s="82"/>
      <c r="AQ104" s="82"/>
      <c r="AR104"/>
      <c r="AT104"/>
      <c r="AU104"/>
      <c r="AX104" s="82"/>
      <c r="AY104" s="82"/>
      <c r="AZ104"/>
      <c r="BB104"/>
      <c r="BC104"/>
      <c r="BF104" s="82"/>
    </row>
    <row r="105" spans="6:58" x14ac:dyDescent="0.2">
      <c r="F105"/>
      <c r="G105" s="507"/>
      <c r="J105" s="82"/>
      <c r="K105" s="82"/>
      <c r="N105"/>
      <c r="O105"/>
      <c r="R105" s="82"/>
      <c r="S105" s="82"/>
      <c r="T105"/>
      <c r="V105"/>
      <c r="W105"/>
      <c r="Z105" s="82"/>
      <c r="AA105" s="82"/>
      <c r="AB105"/>
      <c r="AD105"/>
      <c r="AE105"/>
      <c r="AH105" s="82"/>
      <c r="AI105" s="82"/>
      <c r="AJ105"/>
      <c r="AL105"/>
      <c r="AM105"/>
      <c r="AP105" s="82"/>
      <c r="AQ105" s="82"/>
      <c r="AR105"/>
      <c r="AT105"/>
      <c r="AU105"/>
      <c r="AX105" s="82"/>
      <c r="AY105" s="82"/>
      <c r="AZ105"/>
      <c r="BB105"/>
      <c r="BC105"/>
      <c r="BF105" s="82"/>
    </row>
    <row r="106" spans="6:58" x14ac:dyDescent="0.2">
      <c r="F106"/>
      <c r="G106" s="507"/>
      <c r="J106" s="82"/>
      <c r="K106" s="82"/>
      <c r="N106"/>
      <c r="O106"/>
      <c r="R106" s="82"/>
      <c r="S106" s="82"/>
      <c r="T106"/>
      <c r="V106"/>
      <c r="W106"/>
      <c r="Z106" s="82"/>
      <c r="AA106" s="82"/>
      <c r="AB106"/>
      <c r="AD106"/>
      <c r="AE106"/>
      <c r="AH106" s="82"/>
      <c r="AI106" s="82"/>
      <c r="AJ106"/>
      <c r="AL106"/>
      <c r="AM106"/>
      <c r="AP106" s="82"/>
      <c r="AQ106" s="82"/>
      <c r="AR106"/>
      <c r="AT106"/>
      <c r="AU106"/>
      <c r="AX106" s="82"/>
      <c r="AY106" s="82"/>
      <c r="AZ106"/>
      <c r="BB106"/>
      <c r="BC106"/>
      <c r="BF106" s="82"/>
    </row>
    <row r="107" spans="6:58" x14ac:dyDescent="0.2">
      <c r="F107"/>
      <c r="G107" s="507"/>
      <c r="J107" s="82"/>
      <c r="K107" s="82"/>
      <c r="N107"/>
      <c r="O107"/>
      <c r="R107" s="82"/>
      <c r="S107" s="82"/>
      <c r="T107"/>
      <c r="V107"/>
      <c r="W107"/>
      <c r="Z107" s="82"/>
      <c r="AA107" s="82"/>
      <c r="AB107"/>
      <c r="AD107"/>
      <c r="AE107"/>
      <c r="AH107" s="82"/>
      <c r="AI107" s="82"/>
      <c r="AJ107"/>
      <c r="AL107"/>
      <c r="AM107"/>
      <c r="AP107" s="82"/>
      <c r="AQ107" s="82"/>
      <c r="AR107"/>
      <c r="AT107"/>
      <c r="AU107"/>
      <c r="AX107" s="82"/>
      <c r="AY107" s="82"/>
      <c r="AZ107"/>
      <c r="BB107"/>
      <c r="BC107"/>
      <c r="BF107" s="82"/>
    </row>
    <row r="108" spans="6:58" x14ac:dyDescent="0.2">
      <c r="F108"/>
      <c r="G108" s="507"/>
      <c r="J108" s="82"/>
      <c r="K108" s="82"/>
      <c r="N108"/>
      <c r="O108"/>
      <c r="R108" s="82"/>
      <c r="S108" s="82"/>
      <c r="T108"/>
      <c r="V108"/>
      <c r="W108"/>
      <c r="Z108" s="82"/>
      <c r="AA108" s="82"/>
      <c r="AB108"/>
      <c r="AD108"/>
      <c r="AE108"/>
      <c r="AH108" s="82"/>
      <c r="AI108" s="82"/>
      <c r="AJ108"/>
      <c r="AL108"/>
      <c r="AM108"/>
      <c r="AP108" s="82"/>
      <c r="AQ108" s="82"/>
      <c r="AR108"/>
      <c r="AT108"/>
      <c r="AU108"/>
      <c r="AX108" s="82"/>
      <c r="AY108" s="82"/>
      <c r="AZ108"/>
      <c r="BB108"/>
      <c r="BC108"/>
      <c r="BF108" s="82"/>
    </row>
    <row r="109" spans="6:58" x14ac:dyDescent="0.2">
      <c r="F109"/>
      <c r="G109" s="507"/>
      <c r="J109" s="82"/>
      <c r="K109" s="82"/>
      <c r="N109"/>
      <c r="O109"/>
      <c r="R109" s="82"/>
      <c r="S109" s="82"/>
      <c r="T109"/>
      <c r="V109"/>
      <c r="W109"/>
      <c r="Z109" s="82"/>
      <c r="AA109" s="82"/>
      <c r="AB109"/>
      <c r="AD109"/>
      <c r="AE109"/>
      <c r="AH109" s="82"/>
      <c r="AI109" s="82"/>
      <c r="AJ109"/>
      <c r="AL109"/>
      <c r="AM109"/>
      <c r="AP109" s="82"/>
      <c r="AQ109" s="82"/>
      <c r="AR109"/>
      <c r="AT109"/>
      <c r="AU109"/>
      <c r="AX109" s="82"/>
      <c r="AY109" s="82"/>
      <c r="AZ109"/>
      <c r="BB109"/>
      <c r="BC109"/>
      <c r="BF109" s="82"/>
    </row>
    <row r="110" spans="6:58" x14ac:dyDescent="0.2">
      <c r="F110"/>
      <c r="G110" s="507"/>
      <c r="J110" s="82"/>
      <c r="K110" s="82"/>
      <c r="N110"/>
      <c r="O110"/>
      <c r="R110" s="82"/>
      <c r="S110" s="82"/>
      <c r="T110"/>
      <c r="V110"/>
      <c r="W110"/>
      <c r="Z110" s="82"/>
      <c r="AA110" s="82"/>
      <c r="AB110"/>
      <c r="AD110"/>
      <c r="AE110"/>
      <c r="AH110" s="82"/>
      <c r="AI110" s="82"/>
      <c r="AJ110"/>
      <c r="AL110"/>
      <c r="AM110"/>
      <c r="AP110" s="82"/>
      <c r="AQ110" s="82"/>
      <c r="AR110"/>
      <c r="AT110"/>
      <c r="AU110"/>
      <c r="AX110" s="82"/>
      <c r="AY110" s="82"/>
      <c r="AZ110"/>
      <c r="BB110"/>
      <c r="BC110"/>
      <c r="BF110" s="82"/>
    </row>
    <row r="111" spans="6:58" x14ac:dyDescent="0.2">
      <c r="F111"/>
      <c r="G111" s="507"/>
      <c r="J111" s="82"/>
      <c r="K111" s="82"/>
      <c r="N111"/>
      <c r="O111"/>
      <c r="R111" s="82"/>
      <c r="S111" s="82"/>
      <c r="T111"/>
      <c r="V111"/>
      <c r="W111"/>
      <c r="Z111" s="82"/>
      <c r="AA111" s="82"/>
      <c r="AB111"/>
      <c r="AD111"/>
      <c r="AE111"/>
      <c r="AH111" s="82"/>
      <c r="AI111" s="82"/>
      <c r="AJ111"/>
      <c r="AL111"/>
      <c r="AM111"/>
      <c r="AP111" s="82"/>
      <c r="AQ111" s="82"/>
      <c r="AR111"/>
      <c r="AT111"/>
      <c r="AU111"/>
      <c r="AX111" s="82"/>
      <c r="AY111" s="82"/>
      <c r="AZ111"/>
      <c r="BB111"/>
      <c r="BC111"/>
      <c r="BF111" s="82"/>
    </row>
    <row r="112" spans="6:58" x14ac:dyDescent="0.2">
      <c r="F112"/>
      <c r="G112" s="507"/>
      <c r="J112" s="82"/>
      <c r="K112" s="82"/>
      <c r="N112"/>
      <c r="O112"/>
      <c r="R112" s="82"/>
      <c r="S112" s="82"/>
      <c r="T112"/>
      <c r="V112"/>
      <c r="W112"/>
      <c r="Z112" s="82"/>
      <c r="AA112" s="82"/>
      <c r="AB112"/>
      <c r="AD112"/>
      <c r="AE112"/>
      <c r="AH112" s="82"/>
      <c r="AI112" s="82"/>
      <c r="AJ112"/>
      <c r="AL112"/>
      <c r="AM112"/>
      <c r="AP112" s="82"/>
      <c r="AQ112" s="82"/>
      <c r="AR112"/>
      <c r="AT112"/>
      <c r="AU112"/>
      <c r="AX112" s="82"/>
      <c r="AY112" s="82"/>
      <c r="AZ112"/>
      <c r="BB112"/>
      <c r="BC112"/>
      <c r="BF112" s="82"/>
    </row>
    <row r="113" spans="6:58" x14ac:dyDescent="0.2">
      <c r="F113"/>
      <c r="G113" s="507"/>
      <c r="J113" s="82"/>
      <c r="K113" s="82"/>
      <c r="N113"/>
      <c r="O113"/>
      <c r="R113" s="82"/>
      <c r="S113" s="82"/>
      <c r="T113"/>
      <c r="V113"/>
      <c r="W113"/>
      <c r="Z113" s="82"/>
      <c r="AA113" s="82"/>
      <c r="AB113"/>
      <c r="AD113"/>
      <c r="AE113"/>
      <c r="AH113" s="82"/>
      <c r="AI113" s="82"/>
      <c r="AJ113"/>
      <c r="AL113"/>
      <c r="AM113"/>
      <c r="AP113" s="82"/>
      <c r="AQ113" s="82"/>
      <c r="AR113"/>
      <c r="AT113"/>
      <c r="AU113"/>
      <c r="AX113" s="82"/>
      <c r="AY113" s="82"/>
      <c r="AZ113"/>
      <c r="BB113"/>
      <c r="BC113"/>
      <c r="BF113" s="82"/>
    </row>
    <row r="114" spans="6:58" x14ac:dyDescent="0.2">
      <c r="F114"/>
      <c r="G114" s="507"/>
      <c r="J114" s="82"/>
      <c r="K114" s="82"/>
      <c r="N114"/>
      <c r="O114"/>
      <c r="R114" s="82"/>
      <c r="S114" s="82"/>
      <c r="T114"/>
      <c r="V114"/>
      <c r="W114"/>
      <c r="Z114" s="82"/>
      <c r="AA114" s="82"/>
      <c r="AB114"/>
      <c r="AD114"/>
      <c r="AE114"/>
      <c r="AH114" s="82"/>
      <c r="AI114" s="82"/>
      <c r="AJ114"/>
      <c r="AL114"/>
      <c r="AM114"/>
      <c r="AP114" s="82"/>
      <c r="AQ114" s="82"/>
      <c r="AR114"/>
      <c r="AT114"/>
      <c r="AU114"/>
      <c r="AX114" s="82"/>
      <c r="AY114" s="82"/>
      <c r="AZ114"/>
      <c r="BB114"/>
      <c r="BC114"/>
      <c r="BF114" s="82"/>
    </row>
    <row r="115" spans="6:58" x14ac:dyDescent="0.2">
      <c r="F115"/>
      <c r="G115" s="507"/>
      <c r="J115" s="82"/>
      <c r="K115" s="82"/>
      <c r="N115"/>
      <c r="O115"/>
      <c r="R115" s="82"/>
      <c r="S115" s="82"/>
      <c r="T115"/>
      <c r="V115"/>
      <c r="W115"/>
      <c r="Z115" s="82"/>
      <c r="AA115" s="82"/>
      <c r="AB115"/>
      <c r="AD115"/>
      <c r="AE115"/>
      <c r="AH115" s="82"/>
      <c r="AI115" s="82"/>
      <c r="AJ115"/>
      <c r="AL115"/>
      <c r="AM115"/>
      <c r="AP115" s="82"/>
      <c r="AQ115" s="82"/>
      <c r="AR115"/>
      <c r="AT115"/>
      <c r="AU115"/>
      <c r="AX115" s="82"/>
      <c r="AY115" s="82"/>
      <c r="AZ115"/>
      <c r="BB115"/>
      <c r="BC115"/>
      <c r="BF115" s="82"/>
    </row>
    <row r="116" spans="6:58" x14ac:dyDescent="0.2">
      <c r="F116"/>
      <c r="G116" s="507"/>
      <c r="J116" s="82"/>
      <c r="K116" s="82"/>
      <c r="N116"/>
      <c r="O116"/>
      <c r="R116" s="82"/>
      <c r="S116" s="82"/>
      <c r="T116"/>
      <c r="V116"/>
      <c r="W116"/>
      <c r="Z116" s="82"/>
      <c r="AA116" s="82"/>
      <c r="AB116"/>
      <c r="AD116"/>
      <c r="AE116"/>
      <c r="AH116" s="82"/>
      <c r="AI116" s="82"/>
      <c r="AJ116"/>
      <c r="AL116"/>
      <c r="AM116"/>
      <c r="AP116" s="82"/>
      <c r="AQ116" s="82"/>
      <c r="AR116"/>
      <c r="AT116"/>
      <c r="AU116"/>
      <c r="AX116" s="82"/>
      <c r="AY116" s="82"/>
      <c r="AZ116"/>
      <c r="BB116"/>
      <c r="BC116"/>
      <c r="BF116" s="82"/>
    </row>
    <row r="117" spans="6:58" x14ac:dyDescent="0.2">
      <c r="F117"/>
      <c r="G117" s="507"/>
      <c r="J117" s="82"/>
      <c r="K117" s="82"/>
      <c r="N117"/>
      <c r="O117"/>
      <c r="R117" s="82"/>
      <c r="S117" s="82"/>
      <c r="T117"/>
      <c r="V117"/>
      <c r="W117"/>
      <c r="Z117" s="82"/>
      <c r="AA117" s="82"/>
      <c r="AB117"/>
      <c r="AD117"/>
      <c r="AE117"/>
      <c r="AH117" s="82"/>
      <c r="AI117" s="82"/>
      <c r="AJ117"/>
      <c r="AL117"/>
      <c r="AM117"/>
      <c r="AP117" s="82"/>
      <c r="AQ117" s="82"/>
      <c r="AR117"/>
      <c r="AT117"/>
      <c r="AU117"/>
      <c r="AX117" s="82"/>
      <c r="AY117" s="82"/>
      <c r="AZ117"/>
      <c r="BB117"/>
      <c r="BC117"/>
      <c r="BF117" s="82"/>
    </row>
    <row r="118" spans="6:58" x14ac:dyDescent="0.2">
      <c r="F118"/>
      <c r="G118" s="507"/>
      <c r="J118" s="82"/>
      <c r="K118" s="82"/>
      <c r="N118"/>
      <c r="O118"/>
      <c r="R118" s="82"/>
      <c r="S118" s="82"/>
      <c r="T118"/>
      <c r="V118"/>
      <c r="W118"/>
      <c r="Z118" s="82"/>
      <c r="AA118" s="82"/>
      <c r="AB118"/>
      <c r="AD118"/>
      <c r="AE118"/>
      <c r="AH118" s="82"/>
      <c r="AI118" s="82"/>
      <c r="AJ118"/>
      <c r="AL118"/>
      <c r="AM118"/>
      <c r="AP118" s="82"/>
      <c r="AQ118" s="82"/>
      <c r="AR118"/>
      <c r="AT118"/>
      <c r="AU118"/>
      <c r="AX118" s="82"/>
      <c r="AY118" s="82"/>
      <c r="AZ118"/>
      <c r="BB118"/>
      <c r="BC118"/>
      <c r="BF118" s="82"/>
    </row>
    <row r="119" spans="6:58" x14ac:dyDescent="0.2">
      <c r="F119"/>
      <c r="G119" s="507"/>
      <c r="J119" s="82"/>
      <c r="K119" s="82"/>
      <c r="N119"/>
      <c r="O119"/>
      <c r="R119" s="82"/>
      <c r="S119" s="82"/>
      <c r="T119"/>
      <c r="V119"/>
      <c r="W119"/>
      <c r="Z119" s="82"/>
      <c r="AA119" s="82"/>
      <c r="AB119"/>
      <c r="AD119"/>
      <c r="AE119"/>
      <c r="AH119" s="82"/>
      <c r="AI119" s="82"/>
      <c r="AJ119"/>
      <c r="AL119"/>
      <c r="AM119"/>
      <c r="AP119" s="82"/>
      <c r="AQ119" s="82"/>
      <c r="AR119"/>
      <c r="AT119"/>
      <c r="AU119"/>
      <c r="AX119" s="82"/>
      <c r="AY119" s="82"/>
      <c r="AZ119"/>
      <c r="BB119"/>
      <c r="BC119"/>
      <c r="BF119" s="82"/>
    </row>
    <row r="120" spans="6:58" x14ac:dyDescent="0.2">
      <c r="F120"/>
      <c r="G120" s="507"/>
      <c r="J120" s="82"/>
      <c r="K120" s="82"/>
      <c r="N120"/>
      <c r="O120"/>
      <c r="R120" s="82"/>
      <c r="S120" s="82"/>
      <c r="T120"/>
      <c r="V120"/>
      <c r="W120"/>
      <c r="Z120" s="82"/>
      <c r="AA120" s="82"/>
      <c r="AB120"/>
      <c r="AD120"/>
      <c r="AE120"/>
      <c r="AH120" s="82"/>
      <c r="AI120" s="82"/>
      <c r="AJ120"/>
      <c r="AL120"/>
      <c r="AM120"/>
      <c r="AP120" s="82"/>
      <c r="AQ120" s="82"/>
      <c r="AR120"/>
      <c r="AT120"/>
      <c r="AU120"/>
      <c r="AX120" s="82"/>
      <c r="AY120" s="82"/>
      <c r="AZ120"/>
      <c r="BB120"/>
      <c r="BC120"/>
      <c r="BF120" s="82"/>
    </row>
    <row r="121" spans="6:58" x14ac:dyDescent="0.2">
      <c r="F121"/>
      <c r="G121" s="507"/>
      <c r="J121" s="82"/>
      <c r="K121" s="82"/>
      <c r="N121"/>
      <c r="O121"/>
      <c r="R121" s="82"/>
      <c r="S121" s="82"/>
      <c r="T121"/>
      <c r="V121"/>
      <c r="W121"/>
      <c r="Z121" s="82"/>
      <c r="AA121" s="82"/>
      <c r="AB121"/>
      <c r="AD121"/>
      <c r="AE121"/>
      <c r="AH121" s="82"/>
      <c r="AI121" s="82"/>
      <c r="AJ121"/>
      <c r="AL121"/>
      <c r="AM121"/>
      <c r="AP121" s="82"/>
      <c r="AQ121" s="82"/>
      <c r="AR121"/>
      <c r="AT121"/>
      <c r="AU121"/>
      <c r="AX121" s="82"/>
      <c r="AY121" s="82"/>
      <c r="AZ121"/>
      <c r="BB121"/>
      <c r="BC121"/>
      <c r="BF121" s="82"/>
    </row>
    <row r="122" spans="6:58" x14ac:dyDescent="0.2">
      <c r="F122"/>
      <c r="G122" s="507"/>
      <c r="J122" s="82"/>
      <c r="K122" s="82"/>
      <c r="N122"/>
      <c r="O122"/>
      <c r="R122" s="82"/>
      <c r="S122" s="82"/>
      <c r="T122"/>
      <c r="V122"/>
      <c r="W122"/>
      <c r="Z122" s="82"/>
      <c r="AA122" s="82"/>
      <c r="AB122"/>
      <c r="AD122"/>
      <c r="AE122"/>
      <c r="AH122" s="82"/>
      <c r="AI122" s="82"/>
      <c r="AJ122"/>
      <c r="AL122"/>
      <c r="AM122"/>
      <c r="AP122" s="82"/>
      <c r="AQ122" s="82"/>
      <c r="AR122"/>
      <c r="AT122"/>
      <c r="AU122"/>
      <c r="AX122" s="82"/>
      <c r="AY122" s="82"/>
      <c r="AZ122"/>
      <c r="BB122"/>
      <c r="BC122"/>
      <c r="BF122" s="82"/>
    </row>
    <row r="123" spans="6:58" x14ac:dyDescent="0.2">
      <c r="F123"/>
      <c r="G123" s="507"/>
      <c r="J123" s="82"/>
      <c r="K123" s="82"/>
      <c r="N123"/>
      <c r="O123"/>
      <c r="R123" s="82"/>
      <c r="S123" s="82"/>
      <c r="T123"/>
      <c r="V123"/>
      <c r="W123"/>
      <c r="Z123" s="82"/>
      <c r="AA123" s="82"/>
      <c r="AB123"/>
      <c r="AD123"/>
      <c r="AE123"/>
      <c r="AH123" s="82"/>
      <c r="AI123" s="82"/>
      <c r="AJ123"/>
      <c r="AL123"/>
      <c r="AM123"/>
      <c r="AP123" s="82"/>
      <c r="AQ123" s="82"/>
      <c r="AR123"/>
      <c r="AT123"/>
      <c r="AU123"/>
      <c r="AX123" s="82"/>
      <c r="AY123" s="82"/>
      <c r="AZ123"/>
      <c r="BB123"/>
      <c r="BC123"/>
      <c r="BF123" s="82"/>
    </row>
    <row r="124" spans="6:58" x14ac:dyDescent="0.2">
      <c r="F124"/>
      <c r="G124" s="507"/>
      <c r="J124" s="82"/>
      <c r="K124" s="82"/>
      <c r="N124"/>
      <c r="O124"/>
      <c r="R124" s="82"/>
      <c r="S124" s="82"/>
      <c r="T124"/>
      <c r="V124"/>
      <c r="W124"/>
      <c r="Z124" s="82"/>
      <c r="AA124" s="82"/>
      <c r="AB124"/>
      <c r="AD124"/>
      <c r="AE124"/>
      <c r="AH124" s="82"/>
      <c r="AI124" s="82"/>
      <c r="AJ124"/>
      <c r="AL124"/>
      <c r="AM124"/>
      <c r="AP124" s="82"/>
      <c r="AQ124" s="82"/>
      <c r="AR124"/>
      <c r="AT124"/>
      <c r="AU124"/>
      <c r="AX124" s="82"/>
      <c r="AY124" s="82"/>
      <c r="AZ124"/>
      <c r="BB124"/>
      <c r="BC124"/>
      <c r="BF124" s="82"/>
    </row>
    <row r="125" spans="6:58" x14ac:dyDescent="0.2">
      <c r="F125"/>
      <c r="G125" s="507"/>
      <c r="J125" s="82"/>
      <c r="K125" s="82"/>
      <c r="N125"/>
      <c r="O125"/>
      <c r="R125" s="82"/>
      <c r="S125" s="82"/>
      <c r="T125"/>
      <c r="V125"/>
      <c r="W125"/>
      <c r="Z125" s="82"/>
      <c r="AA125" s="82"/>
      <c r="AB125"/>
      <c r="AD125"/>
      <c r="AE125"/>
      <c r="AH125" s="82"/>
      <c r="AI125" s="82"/>
      <c r="AJ125"/>
      <c r="AL125"/>
      <c r="AM125"/>
      <c r="AP125" s="82"/>
      <c r="AQ125" s="82"/>
      <c r="AR125"/>
      <c r="AT125"/>
      <c r="AU125"/>
      <c r="AX125" s="82"/>
      <c r="AY125" s="82"/>
      <c r="AZ125"/>
      <c r="BB125"/>
      <c r="BC125"/>
      <c r="BF125" s="82"/>
    </row>
  </sheetData>
  <mergeCells count="51">
    <mergeCell ref="AU4:AU5"/>
    <mergeCell ref="BC4:BC5"/>
    <mergeCell ref="BA4:BA5"/>
    <mergeCell ref="BB4:BB5"/>
    <mergeCell ref="AL4:AL5"/>
    <mergeCell ref="AT4:AT5"/>
    <mergeCell ref="AY4:AY5"/>
    <mergeCell ref="AS4:AS5"/>
    <mergeCell ref="S4:S5"/>
    <mergeCell ref="AA4:AA5"/>
    <mergeCell ref="AI4:AI5"/>
    <mergeCell ref="AQ4:AQ5"/>
    <mergeCell ref="W4:W5"/>
    <mergeCell ref="AE4:AE5"/>
    <mergeCell ref="AM4:AM5"/>
    <mergeCell ref="U4:U5"/>
    <mergeCell ref="AC4:AC5"/>
    <mergeCell ref="AK4:AK5"/>
    <mergeCell ref="V4:V5"/>
    <mergeCell ref="AD4:AD5"/>
    <mergeCell ref="D4:D5"/>
    <mergeCell ref="B3:B5"/>
    <mergeCell ref="L3:R3"/>
    <mergeCell ref="L4:L5"/>
    <mergeCell ref="P4:R4"/>
    <mergeCell ref="H4:J4"/>
    <mergeCell ref="F4:F5"/>
    <mergeCell ref="E4:E5"/>
    <mergeCell ref="N4:N5"/>
    <mergeCell ref="C4:C5"/>
    <mergeCell ref="C3:J3"/>
    <mergeCell ref="K4:K5"/>
    <mergeCell ref="G4:G5"/>
    <mergeCell ref="O4:O5"/>
    <mergeCell ref="M4:M5"/>
    <mergeCell ref="A3:A5"/>
    <mergeCell ref="AZ3:BF3"/>
    <mergeCell ref="AZ4:AZ5"/>
    <mergeCell ref="BD4:BF4"/>
    <mergeCell ref="AR3:AX3"/>
    <mergeCell ref="AR4:AR5"/>
    <mergeCell ref="AV4:AX4"/>
    <mergeCell ref="AJ3:AP3"/>
    <mergeCell ref="AJ4:AJ5"/>
    <mergeCell ref="AN4:AP4"/>
    <mergeCell ref="AB3:AH3"/>
    <mergeCell ref="AB4:AB5"/>
    <mergeCell ref="AF4:AH4"/>
    <mergeCell ref="T3:Z3"/>
    <mergeCell ref="T4:T5"/>
    <mergeCell ref="X4:Z4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2014. I. félévi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10" max="56" man="1"/>
    <brk id="18" max="56" man="1"/>
    <brk id="26" max="56" man="1"/>
    <brk id="34" max="56" man="1"/>
    <brk id="42" max="56" man="1"/>
    <brk id="50" max="56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indexed="34"/>
  </sheetPr>
  <dimension ref="A1:IV59"/>
  <sheetViews>
    <sheetView showZeros="0" zoomScale="125" zoomScaleNormal="125" zoomScaleSheetLayoutView="130" workbookViewId="0">
      <selection activeCell="H11" sqref="H11"/>
    </sheetView>
  </sheetViews>
  <sheetFormatPr defaultRowHeight="12.75" x14ac:dyDescent="0.2"/>
  <cols>
    <col min="1" max="1" width="48.28515625" style="320" customWidth="1"/>
    <col min="2" max="5" width="10.7109375" style="320" customWidth="1"/>
    <col min="257" max="257" width="48.28515625" customWidth="1"/>
    <col min="258" max="261" width="10.7109375" customWidth="1"/>
    <col min="513" max="513" width="48.28515625" customWidth="1"/>
    <col min="514" max="517" width="10.7109375" customWidth="1"/>
    <col min="769" max="769" width="48.28515625" customWidth="1"/>
    <col min="770" max="773" width="10.7109375" customWidth="1"/>
    <col min="1025" max="1025" width="48.28515625" customWidth="1"/>
    <col min="1026" max="1029" width="10.7109375" customWidth="1"/>
    <col min="1281" max="1281" width="48.28515625" customWidth="1"/>
    <col min="1282" max="1285" width="10.7109375" customWidth="1"/>
    <col min="1537" max="1537" width="48.28515625" customWidth="1"/>
    <col min="1538" max="1541" width="10.7109375" customWidth="1"/>
    <col min="1793" max="1793" width="48.28515625" customWidth="1"/>
    <col min="1794" max="1797" width="10.7109375" customWidth="1"/>
    <col min="2049" max="2049" width="48.28515625" customWidth="1"/>
    <col min="2050" max="2053" width="10.7109375" customWidth="1"/>
    <col min="2305" max="2305" width="48.28515625" customWidth="1"/>
    <col min="2306" max="2309" width="10.7109375" customWidth="1"/>
    <col min="2561" max="2561" width="48.28515625" customWidth="1"/>
    <col min="2562" max="2565" width="10.7109375" customWidth="1"/>
    <col min="2817" max="2817" width="48.28515625" customWidth="1"/>
    <col min="2818" max="2821" width="10.7109375" customWidth="1"/>
    <col min="3073" max="3073" width="48.28515625" customWidth="1"/>
    <col min="3074" max="3077" width="10.7109375" customWidth="1"/>
    <col min="3329" max="3329" width="48.28515625" customWidth="1"/>
    <col min="3330" max="3333" width="10.7109375" customWidth="1"/>
    <col min="3585" max="3585" width="48.28515625" customWidth="1"/>
    <col min="3586" max="3589" width="10.7109375" customWidth="1"/>
    <col min="3841" max="3841" width="48.28515625" customWidth="1"/>
    <col min="3842" max="3845" width="10.7109375" customWidth="1"/>
    <col min="4097" max="4097" width="48.28515625" customWidth="1"/>
    <col min="4098" max="4101" width="10.7109375" customWidth="1"/>
    <col min="4353" max="4353" width="48.28515625" customWidth="1"/>
    <col min="4354" max="4357" width="10.7109375" customWidth="1"/>
    <col min="4609" max="4609" width="48.28515625" customWidth="1"/>
    <col min="4610" max="4613" width="10.7109375" customWidth="1"/>
    <col min="4865" max="4865" width="48.28515625" customWidth="1"/>
    <col min="4866" max="4869" width="10.7109375" customWidth="1"/>
    <col min="5121" max="5121" width="48.28515625" customWidth="1"/>
    <col min="5122" max="5125" width="10.7109375" customWidth="1"/>
    <col min="5377" max="5377" width="48.28515625" customWidth="1"/>
    <col min="5378" max="5381" width="10.7109375" customWidth="1"/>
    <col min="5633" max="5633" width="48.28515625" customWidth="1"/>
    <col min="5634" max="5637" width="10.7109375" customWidth="1"/>
    <col min="5889" max="5889" width="48.28515625" customWidth="1"/>
    <col min="5890" max="5893" width="10.7109375" customWidth="1"/>
    <col min="6145" max="6145" width="48.28515625" customWidth="1"/>
    <col min="6146" max="6149" width="10.7109375" customWidth="1"/>
    <col min="6401" max="6401" width="48.28515625" customWidth="1"/>
    <col min="6402" max="6405" width="10.7109375" customWidth="1"/>
    <col min="6657" max="6657" width="48.28515625" customWidth="1"/>
    <col min="6658" max="6661" width="10.7109375" customWidth="1"/>
    <col min="6913" max="6913" width="48.28515625" customWidth="1"/>
    <col min="6914" max="6917" width="10.7109375" customWidth="1"/>
    <col min="7169" max="7169" width="48.28515625" customWidth="1"/>
    <col min="7170" max="7173" width="10.7109375" customWidth="1"/>
    <col min="7425" max="7425" width="48.28515625" customWidth="1"/>
    <col min="7426" max="7429" width="10.7109375" customWidth="1"/>
    <col min="7681" max="7681" width="48.28515625" customWidth="1"/>
    <col min="7682" max="7685" width="10.7109375" customWidth="1"/>
    <col min="7937" max="7937" width="48.28515625" customWidth="1"/>
    <col min="7938" max="7941" width="10.7109375" customWidth="1"/>
    <col min="8193" max="8193" width="48.28515625" customWidth="1"/>
    <col min="8194" max="8197" width="10.7109375" customWidth="1"/>
    <col min="8449" max="8449" width="48.28515625" customWidth="1"/>
    <col min="8450" max="8453" width="10.7109375" customWidth="1"/>
    <col min="8705" max="8705" width="48.28515625" customWidth="1"/>
    <col min="8706" max="8709" width="10.7109375" customWidth="1"/>
    <col min="8961" max="8961" width="48.28515625" customWidth="1"/>
    <col min="8962" max="8965" width="10.7109375" customWidth="1"/>
    <col min="9217" max="9217" width="48.28515625" customWidth="1"/>
    <col min="9218" max="9221" width="10.7109375" customWidth="1"/>
    <col min="9473" max="9473" width="48.28515625" customWidth="1"/>
    <col min="9474" max="9477" width="10.7109375" customWidth="1"/>
    <col min="9729" max="9729" width="48.28515625" customWidth="1"/>
    <col min="9730" max="9733" width="10.7109375" customWidth="1"/>
    <col min="9985" max="9985" width="48.28515625" customWidth="1"/>
    <col min="9986" max="9989" width="10.7109375" customWidth="1"/>
    <col min="10241" max="10241" width="48.28515625" customWidth="1"/>
    <col min="10242" max="10245" width="10.7109375" customWidth="1"/>
    <col min="10497" max="10497" width="48.28515625" customWidth="1"/>
    <col min="10498" max="10501" width="10.7109375" customWidth="1"/>
    <col min="10753" max="10753" width="48.28515625" customWidth="1"/>
    <col min="10754" max="10757" width="10.7109375" customWidth="1"/>
    <col min="11009" max="11009" width="48.28515625" customWidth="1"/>
    <col min="11010" max="11013" width="10.7109375" customWidth="1"/>
    <col min="11265" max="11265" width="48.28515625" customWidth="1"/>
    <col min="11266" max="11269" width="10.7109375" customWidth="1"/>
    <col min="11521" max="11521" width="48.28515625" customWidth="1"/>
    <col min="11522" max="11525" width="10.7109375" customWidth="1"/>
    <col min="11777" max="11777" width="48.28515625" customWidth="1"/>
    <col min="11778" max="11781" width="10.7109375" customWidth="1"/>
    <col min="12033" max="12033" width="48.28515625" customWidth="1"/>
    <col min="12034" max="12037" width="10.7109375" customWidth="1"/>
    <col min="12289" max="12289" width="48.28515625" customWidth="1"/>
    <col min="12290" max="12293" width="10.7109375" customWidth="1"/>
    <col min="12545" max="12545" width="48.28515625" customWidth="1"/>
    <col min="12546" max="12549" width="10.7109375" customWidth="1"/>
    <col min="12801" max="12801" width="48.28515625" customWidth="1"/>
    <col min="12802" max="12805" width="10.7109375" customWidth="1"/>
    <col min="13057" max="13057" width="48.28515625" customWidth="1"/>
    <col min="13058" max="13061" width="10.7109375" customWidth="1"/>
    <col min="13313" max="13313" width="48.28515625" customWidth="1"/>
    <col min="13314" max="13317" width="10.7109375" customWidth="1"/>
    <col min="13569" max="13569" width="48.28515625" customWidth="1"/>
    <col min="13570" max="13573" width="10.7109375" customWidth="1"/>
    <col min="13825" max="13825" width="48.28515625" customWidth="1"/>
    <col min="13826" max="13829" width="10.7109375" customWidth="1"/>
    <col min="14081" max="14081" width="48.28515625" customWidth="1"/>
    <col min="14082" max="14085" width="10.7109375" customWidth="1"/>
    <col min="14337" max="14337" width="48.28515625" customWidth="1"/>
    <col min="14338" max="14341" width="10.7109375" customWidth="1"/>
    <col min="14593" max="14593" width="48.28515625" customWidth="1"/>
    <col min="14594" max="14597" width="10.7109375" customWidth="1"/>
    <col min="14849" max="14849" width="48.28515625" customWidth="1"/>
    <col min="14850" max="14853" width="10.7109375" customWidth="1"/>
    <col min="15105" max="15105" width="48.28515625" customWidth="1"/>
    <col min="15106" max="15109" width="10.7109375" customWidth="1"/>
    <col min="15361" max="15361" width="48.28515625" customWidth="1"/>
    <col min="15362" max="15365" width="10.7109375" customWidth="1"/>
    <col min="15617" max="15617" width="48.28515625" customWidth="1"/>
    <col min="15618" max="15621" width="10.7109375" customWidth="1"/>
    <col min="15873" max="15873" width="48.28515625" customWidth="1"/>
    <col min="15874" max="15877" width="10.7109375" customWidth="1"/>
    <col min="16129" max="16129" width="48.28515625" customWidth="1"/>
    <col min="16130" max="16133" width="10.7109375" customWidth="1"/>
  </cols>
  <sheetData>
    <row r="1" spans="1:256" s="314" customFormat="1" ht="16.5" customHeight="1" x14ac:dyDescent="0.2">
      <c r="A1" s="313" t="s">
        <v>46</v>
      </c>
      <c r="B1" s="313"/>
      <c r="C1" s="313"/>
      <c r="D1" s="576" t="s">
        <v>498</v>
      </c>
      <c r="E1" s="576"/>
    </row>
    <row r="2" spans="1:256" ht="27.75" customHeight="1" x14ac:dyDescent="0.2">
      <c r="A2" s="577" t="s">
        <v>500</v>
      </c>
      <c r="B2" s="577"/>
      <c r="C2" s="577"/>
      <c r="D2" s="577"/>
      <c r="E2" s="577"/>
    </row>
    <row r="3" spans="1:256" s="314" customFormat="1" ht="17.25" customHeight="1" x14ac:dyDescent="0.2">
      <c r="A3" s="313" t="s">
        <v>46</v>
      </c>
      <c r="B3" s="313"/>
      <c r="C3" s="313"/>
      <c r="D3" s="576" t="s">
        <v>48</v>
      </c>
      <c r="E3" s="576"/>
    </row>
    <row r="4" spans="1:256" ht="34.5" customHeight="1" x14ac:dyDescent="0.2">
      <c r="A4" s="578" t="s">
        <v>52</v>
      </c>
      <c r="B4" s="578"/>
      <c r="C4" s="578"/>
      <c r="D4" s="578"/>
      <c r="E4" s="578"/>
    </row>
    <row r="5" spans="1:256" s="2" customFormat="1" ht="16.5" customHeight="1" x14ac:dyDescent="0.2">
      <c r="A5" s="569" t="s">
        <v>209</v>
      </c>
      <c r="B5" s="570" t="s">
        <v>492</v>
      </c>
      <c r="C5" s="570"/>
      <c r="D5" s="570"/>
      <c r="E5" s="570" t="s">
        <v>334</v>
      </c>
      <c r="F5" s="315"/>
    </row>
    <row r="6" spans="1:256" s="2" customFormat="1" ht="24" customHeight="1" x14ac:dyDescent="0.2">
      <c r="A6" s="569"/>
      <c r="B6" s="464" t="s">
        <v>493</v>
      </c>
      <c r="C6" s="464" t="s">
        <v>335</v>
      </c>
      <c r="D6" s="464" t="s">
        <v>336</v>
      </c>
      <c r="E6" s="570"/>
      <c r="F6" s="315"/>
    </row>
    <row r="7" spans="1:256" s="2" customFormat="1" x14ac:dyDescent="0.2">
      <c r="A7" s="569"/>
      <c r="B7" s="465" t="s">
        <v>337</v>
      </c>
      <c r="C7" s="465" t="s">
        <v>338</v>
      </c>
      <c r="D7" s="466" t="s">
        <v>339</v>
      </c>
      <c r="E7" s="466" t="s">
        <v>340</v>
      </c>
    </row>
    <row r="8" spans="1:256" s="2" customFormat="1" ht="20.100000000000001" customHeight="1" x14ac:dyDescent="0.2">
      <c r="A8" s="467" t="s">
        <v>341</v>
      </c>
      <c r="B8" s="468"/>
      <c r="C8" s="468"/>
      <c r="D8" s="468">
        <f>B8+C8</f>
        <v>0</v>
      </c>
      <c r="E8" s="469" t="e">
        <f>C8/B8</f>
        <v>#DIV/0!</v>
      </c>
    </row>
    <row r="9" spans="1:256" s="2" customFormat="1" ht="20.100000000000001" customHeight="1" x14ac:dyDescent="0.2">
      <c r="A9" s="467" t="s">
        <v>342</v>
      </c>
      <c r="B9" s="468"/>
      <c r="C9" s="468"/>
      <c r="D9" s="468">
        <f>B9+C9</f>
        <v>0</v>
      </c>
      <c r="E9" s="469" t="e">
        <f>C9/B9</f>
        <v>#DIV/0!</v>
      </c>
    </row>
    <row r="10" spans="1:256" s="2" customFormat="1" ht="20.100000000000001" customHeight="1" x14ac:dyDescent="0.2">
      <c r="A10" s="467" t="s">
        <v>343</v>
      </c>
      <c r="B10" s="468"/>
      <c r="C10" s="468"/>
      <c r="D10" s="468">
        <f>B10+C10</f>
        <v>0</v>
      </c>
      <c r="E10" s="469" t="e">
        <f>C10/B10</f>
        <v>#DIV/0!</v>
      </c>
    </row>
    <row r="11" spans="1:256" ht="20.100000000000001" customHeight="1" x14ac:dyDescent="0.2">
      <c r="A11" s="467" t="s">
        <v>344</v>
      </c>
      <c r="B11" s="468"/>
      <c r="C11" s="468"/>
      <c r="D11" s="468">
        <f>B11+C11</f>
        <v>0</v>
      </c>
      <c r="E11" s="469" t="e">
        <f>C11/B11</f>
        <v>#DIV/0!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 customHeight="1" x14ac:dyDescent="0.2">
      <c r="A12" s="470" t="s">
        <v>345</v>
      </c>
      <c r="B12" s="471">
        <f>SUM(B8:B11)</f>
        <v>0</v>
      </c>
      <c r="C12" s="471">
        <f>SUM(C8:C11)</f>
        <v>0</v>
      </c>
      <c r="D12" s="471">
        <f>SUM(D8:D11)</f>
        <v>0</v>
      </c>
      <c r="E12" s="472" t="e">
        <f>C12/B12</f>
        <v>#DIV/0!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67.5" customHeight="1" x14ac:dyDescent="0.2">
      <c r="A13" s="574" t="s">
        <v>346</v>
      </c>
      <c r="B13" s="575"/>
      <c r="C13" s="575"/>
      <c r="D13" s="575"/>
      <c r="E13" s="57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39.75" customHeight="1" x14ac:dyDescent="0.2">
      <c r="A14" s="574" t="s">
        <v>347</v>
      </c>
      <c r="B14" s="575"/>
      <c r="C14" s="575"/>
      <c r="D14" s="575"/>
      <c r="E14" s="575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38.25" customHeight="1" x14ac:dyDescent="0.2">
      <c r="A15" s="568" t="s">
        <v>49</v>
      </c>
      <c r="B15" s="568"/>
      <c r="C15" s="568"/>
      <c r="D15" s="568"/>
      <c r="E15" s="568"/>
    </row>
    <row r="16" spans="1:256" s="2" customFormat="1" ht="16.5" customHeight="1" x14ac:dyDescent="0.2">
      <c r="A16" s="569" t="s">
        <v>209</v>
      </c>
      <c r="B16" s="570" t="s">
        <v>259</v>
      </c>
      <c r="C16" s="570"/>
      <c r="D16" s="570"/>
      <c r="E16" s="570" t="s">
        <v>334</v>
      </c>
      <c r="F16" s="315"/>
    </row>
    <row r="17" spans="1:39" s="2" customFormat="1" ht="22.5" customHeight="1" x14ac:dyDescent="0.2">
      <c r="A17" s="569"/>
      <c r="B17" s="464" t="s">
        <v>493</v>
      </c>
      <c r="C17" s="464" t="s">
        <v>335</v>
      </c>
      <c r="D17" s="464" t="s">
        <v>336</v>
      </c>
      <c r="E17" s="570"/>
      <c r="F17" s="315"/>
    </row>
    <row r="18" spans="1:39" s="2" customFormat="1" x14ac:dyDescent="0.2">
      <c r="A18" s="569"/>
      <c r="B18" s="465" t="s">
        <v>337</v>
      </c>
      <c r="C18" s="465" t="s">
        <v>338</v>
      </c>
      <c r="D18" s="466" t="s">
        <v>339</v>
      </c>
      <c r="E18" s="466" t="s">
        <v>340</v>
      </c>
    </row>
    <row r="19" spans="1:39" ht="20.100000000000001" customHeight="1" x14ac:dyDescent="0.2">
      <c r="A19" s="473" t="s">
        <v>348</v>
      </c>
      <c r="B19" s="468"/>
      <c r="C19" s="468"/>
      <c r="D19" s="468">
        <f>B19+C19</f>
        <v>0</v>
      </c>
      <c r="E19" s="469" t="e">
        <f>C19/B19</f>
        <v>#DIV/0!</v>
      </c>
    </row>
    <row r="20" spans="1:39" ht="20.100000000000001" customHeight="1" x14ac:dyDescent="0.2">
      <c r="A20" s="473" t="s">
        <v>349</v>
      </c>
      <c r="B20" s="468"/>
      <c r="C20" s="468"/>
      <c r="D20" s="468">
        <f>B20+C20</f>
        <v>0</v>
      </c>
      <c r="E20" s="469" t="e">
        <f>C20/B20</f>
        <v>#DIV/0!</v>
      </c>
    </row>
    <row r="21" spans="1:39" ht="20.100000000000001" customHeight="1" x14ac:dyDescent="0.2">
      <c r="A21" s="470" t="s">
        <v>345</v>
      </c>
      <c r="B21" s="471">
        <f>SUM(B19:B20)</f>
        <v>0</v>
      </c>
      <c r="C21" s="471">
        <f>SUM(C19:C20)</f>
        <v>0</v>
      </c>
      <c r="D21" s="471">
        <f>SUM(D19:D20)</f>
        <v>0</v>
      </c>
      <c r="E21" s="472" t="e">
        <f>C21/B21</f>
        <v>#DIV/0!</v>
      </c>
    </row>
    <row r="22" spans="1:39" s="8" customFormat="1" ht="84" customHeight="1" x14ac:dyDescent="0.2">
      <c r="A22" s="572" t="s">
        <v>350</v>
      </c>
      <c r="B22" s="572"/>
      <c r="C22" s="572"/>
      <c r="D22" s="572"/>
      <c r="E22" s="572"/>
      <c r="F22" s="316"/>
      <c r="G22" s="316"/>
      <c r="H22" s="316"/>
      <c r="I22" s="316"/>
    </row>
    <row r="23" spans="1:39" s="8" customFormat="1" ht="44.25" customHeight="1" x14ac:dyDescent="0.2">
      <c r="A23" s="568" t="s">
        <v>108</v>
      </c>
      <c r="B23" s="568"/>
      <c r="C23" s="568"/>
      <c r="D23" s="568"/>
      <c r="E23" s="568"/>
      <c r="F23" s="317"/>
      <c r="G23" s="317"/>
      <c r="H23" s="317"/>
      <c r="I23" s="317"/>
    </row>
    <row r="24" spans="1:39" s="8" customFormat="1" ht="15" customHeight="1" x14ac:dyDescent="0.2">
      <c r="A24" s="569" t="s">
        <v>209</v>
      </c>
      <c r="B24" s="570" t="s">
        <v>259</v>
      </c>
      <c r="C24" s="570"/>
      <c r="D24" s="570"/>
      <c r="E24" s="570" t="s">
        <v>334</v>
      </c>
      <c r="F24" s="317"/>
      <c r="G24" s="317"/>
      <c r="H24" s="317"/>
      <c r="I24" s="317"/>
    </row>
    <row r="25" spans="1:39" s="8" customFormat="1" ht="23.25" customHeight="1" x14ac:dyDescent="0.2">
      <c r="A25" s="569"/>
      <c r="B25" s="464" t="s">
        <v>493</v>
      </c>
      <c r="C25" s="464" t="s">
        <v>335</v>
      </c>
      <c r="D25" s="464" t="s">
        <v>336</v>
      </c>
      <c r="E25" s="570"/>
      <c r="F25" s="317"/>
      <c r="G25" s="317"/>
      <c r="H25" s="317"/>
      <c r="I25" s="317"/>
    </row>
    <row r="26" spans="1:39" s="8" customFormat="1" ht="15" customHeight="1" x14ac:dyDescent="0.2">
      <c r="A26" s="569"/>
      <c r="B26" s="465" t="s">
        <v>337</v>
      </c>
      <c r="C26" s="465" t="s">
        <v>338</v>
      </c>
      <c r="D26" s="466" t="s">
        <v>339</v>
      </c>
      <c r="E26" s="466" t="s">
        <v>340</v>
      </c>
      <c r="F26" s="317"/>
      <c r="G26" s="317"/>
      <c r="H26" s="317"/>
      <c r="I26" s="317"/>
    </row>
    <row r="27" spans="1:39" s="8" customFormat="1" ht="20.100000000000001" customHeight="1" x14ac:dyDescent="0.2">
      <c r="A27" s="474" t="s">
        <v>351</v>
      </c>
      <c r="B27" s="468"/>
      <c r="C27" s="468"/>
      <c r="D27" s="468">
        <f>B27+C27</f>
        <v>0</v>
      </c>
      <c r="E27" s="475" t="e">
        <f>C27/B27</f>
        <v>#DIV/0!</v>
      </c>
    </row>
    <row r="28" spans="1:39" s="8" customFormat="1" ht="20.100000000000001" customHeight="1" x14ac:dyDescent="0.2">
      <c r="A28" s="474" t="s">
        <v>352</v>
      </c>
      <c r="B28" s="468"/>
      <c r="C28" s="468"/>
      <c r="D28" s="468">
        <f>B28+C28</f>
        <v>0</v>
      </c>
      <c r="E28" s="475" t="e">
        <f>C28/B28</f>
        <v>#DIV/0!</v>
      </c>
    </row>
    <row r="29" spans="1:39" s="318" customFormat="1" ht="20.100000000000001" customHeight="1" x14ac:dyDescent="0.2">
      <c r="A29" s="474" t="s">
        <v>353</v>
      </c>
      <c r="B29" s="468"/>
      <c r="C29" s="468"/>
      <c r="D29" s="468">
        <f>B29+C29</f>
        <v>0</v>
      </c>
      <c r="E29" s="475" t="e">
        <f>C29/B29</f>
        <v>#DIV/0!</v>
      </c>
      <c r="F29" s="492"/>
      <c r="G29" s="492"/>
      <c r="H29" s="492"/>
      <c r="I29" s="492"/>
      <c r="J29" s="492"/>
      <c r="K29" s="492"/>
      <c r="L29" s="492"/>
      <c r="M29" s="492"/>
      <c r="N29" s="492"/>
      <c r="O29" s="492"/>
      <c r="P29" s="492"/>
      <c r="Q29" s="492"/>
      <c r="R29" s="492"/>
      <c r="S29" s="492"/>
      <c r="T29" s="492"/>
      <c r="U29" s="492"/>
      <c r="V29" s="492"/>
      <c r="W29" s="492"/>
      <c r="X29" s="492"/>
      <c r="Y29" s="492"/>
      <c r="Z29" s="492"/>
      <c r="AA29" s="492"/>
      <c r="AB29" s="492"/>
      <c r="AC29" s="492"/>
      <c r="AD29" s="492"/>
      <c r="AE29" s="492"/>
      <c r="AF29" s="492"/>
      <c r="AG29" s="492"/>
      <c r="AH29" s="492"/>
      <c r="AI29" s="492"/>
      <c r="AJ29" s="492"/>
      <c r="AK29" s="492"/>
      <c r="AL29" s="492"/>
      <c r="AM29" s="492"/>
    </row>
    <row r="30" spans="1:39" s="319" customFormat="1" ht="20.100000000000001" customHeight="1" x14ac:dyDescent="0.2">
      <c r="A30" s="470" t="s">
        <v>345</v>
      </c>
      <c r="B30" s="471">
        <f>SUM(B27:B29)</f>
        <v>0</v>
      </c>
      <c r="C30" s="471">
        <f>SUM(C27:C29)</f>
        <v>0</v>
      </c>
      <c r="D30" s="471">
        <f>SUM(D27:D29)</f>
        <v>0</v>
      </c>
      <c r="E30" s="472" t="e">
        <f>C30/B30</f>
        <v>#DIV/0!</v>
      </c>
      <c r="F30" s="493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  <c r="T30" s="494"/>
      <c r="U30" s="494"/>
      <c r="V30" s="494"/>
      <c r="W30" s="494"/>
      <c r="X30" s="494"/>
      <c r="Y30" s="494"/>
      <c r="Z30" s="494"/>
      <c r="AA30" s="494"/>
      <c r="AB30" s="494"/>
      <c r="AC30" s="494"/>
      <c r="AD30" s="494"/>
      <c r="AE30" s="494"/>
      <c r="AF30" s="494"/>
      <c r="AG30" s="494"/>
      <c r="AH30" s="494"/>
      <c r="AI30" s="494"/>
      <c r="AJ30" s="494"/>
      <c r="AK30" s="494"/>
      <c r="AL30" s="494"/>
      <c r="AM30" s="494"/>
    </row>
    <row r="31" spans="1:39" s="319" customFormat="1" ht="16.5" customHeight="1" x14ac:dyDescent="0.2">
      <c r="A31" s="573"/>
      <c r="B31" s="573"/>
      <c r="C31" s="573"/>
      <c r="D31" s="573"/>
      <c r="E31" s="573"/>
      <c r="F31" s="493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  <c r="T31" s="494"/>
      <c r="U31" s="494"/>
      <c r="V31" s="494"/>
      <c r="W31" s="494"/>
      <c r="X31" s="494"/>
      <c r="Y31" s="494"/>
      <c r="Z31" s="494"/>
      <c r="AA31" s="494"/>
      <c r="AB31" s="494"/>
      <c r="AC31" s="494"/>
      <c r="AD31" s="494"/>
      <c r="AE31" s="494"/>
      <c r="AF31" s="494"/>
      <c r="AG31" s="494"/>
      <c r="AH31" s="494"/>
      <c r="AI31" s="494"/>
      <c r="AJ31" s="494"/>
      <c r="AK31" s="494"/>
      <c r="AL31" s="494"/>
      <c r="AM31" s="494"/>
    </row>
    <row r="32" spans="1:39" s="319" customFormat="1" ht="30.75" customHeight="1" x14ac:dyDescent="0.2">
      <c r="A32" s="567" t="s">
        <v>354</v>
      </c>
      <c r="B32" s="567"/>
      <c r="C32" s="567"/>
      <c r="D32" s="567"/>
      <c r="E32" s="567"/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  <c r="T32" s="494"/>
      <c r="U32" s="494"/>
      <c r="V32" s="494"/>
      <c r="W32" s="494"/>
      <c r="X32" s="494"/>
      <c r="Y32" s="494"/>
      <c r="Z32" s="494"/>
      <c r="AA32" s="494"/>
      <c r="AB32" s="494"/>
      <c r="AC32" s="494"/>
      <c r="AD32" s="494"/>
      <c r="AE32" s="494"/>
      <c r="AF32" s="494"/>
      <c r="AG32" s="494"/>
      <c r="AH32" s="494"/>
      <c r="AI32" s="494"/>
      <c r="AJ32" s="494"/>
      <c r="AK32" s="494"/>
      <c r="AL32" s="494"/>
      <c r="AM32" s="494"/>
    </row>
    <row r="33" spans="1:39" s="319" customFormat="1" ht="30.75" customHeight="1" x14ac:dyDescent="0.2">
      <c r="A33" s="568" t="s">
        <v>56</v>
      </c>
      <c r="B33" s="568"/>
      <c r="C33" s="568"/>
      <c r="D33" s="568"/>
      <c r="E33" s="568"/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  <c r="T33" s="494"/>
      <c r="U33" s="494"/>
      <c r="V33" s="494"/>
      <c r="W33" s="494"/>
      <c r="X33" s="494"/>
      <c r="Y33" s="494"/>
      <c r="Z33" s="494"/>
      <c r="AA33" s="494"/>
      <c r="AB33" s="494"/>
      <c r="AC33" s="494"/>
      <c r="AD33" s="494"/>
      <c r="AE33" s="494"/>
      <c r="AF33" s="494"/>
      <c r="AG33" s="494"/>
      <c r="AH33" s="494"/>
      <c r="AI33" s="494"/>
      <c r="AJ33" s="494"/>
      <c r="AK33" s="494"/>
      <c r="AL33" s="494"/>
      <c r="AM33" s="494"/>
    </row>
    <row r="34" spans="1:39" s="319" customFormat="1" ht="20.25" customHeight="1" x14ac:dyDescent="0.2">
      <c r="A34" s="569" t="s">
        <v>209</v>
      </c>
      <c r="B34" s="570" t="s">
        <v>259</v>
      </c>
      <c r="C34" s="570"/>
      <c r="D34" s="570"/>
      <c r="E34" s="570" t="s">
        <v>334</v>
      </c>
      <c r="F34" s="494"/>
      <c r="G34" s="494"/>
      <c r="H34" s="494"/>
      <c r="I34" s="494"/>
      <c r="J34" s="494"/>
      <c r="K34" s="494"/>
      <c r="L34" s="494"/>
      <c r="M34" s="494"/>
      <c r="N34" s="494"/>
      <c r="O34" s="494"/>
      <c r="P34" s="494"/>
      <c r="Q34" s="494"/>
      <c r="R34" s="494"/>
      <c r="S34" s="494"/>
      <c r="T34" s="494"/>
      <c r="U34" s="494"/>
      <c r="V34" s="494"/>
      <c r="W34" s="494"/>
      <c r="X34" s="494"/>
      <c r="Y34" s="494"/>
      <c r="Z34" s="494"/>
      <c r="AA34" s="494"/>
      <c r="AB34" s="494"/>
      <c r="AC34" s="494"/>
      <c r="AD34" s="494"/>
      <c r="AE34" s="494"/>
      <c r="AF34" s="494"/>
      <c r="AG34" s="494"/>
      <c r="AH34" s="494"/>
      <c r="AI34" s="494"/>
      <c r="AJ34" s="494"/>
      <c r="AK34" s="494"/>
      <c r="AL34" s="494"/>
      <c r="AM34" s="494"/>
    </row>
    <row r="35" spans="1:39" s="319" customFormat="1" ht="21" customHeight="1" x14ac:dyDescent="0.2">
      <c r="A35" s="569"/>
      <c r="B35" s="464" t="s">
        <v>493</v>
      </c>
      <c r="C35" s="464" t="s">
        <v>335</v>
      </c>
      <c r="D35" s="464" t="s">
        <v>336</v>
      </c>
      <c r="E35" s="570"/>
      <c r="F35" s="494"/>
      <c r="G35" s="494"/>
      <c r="H35" s="494"/>
      <c r="I35" s="494"/>
      <c r="J35" s="494"/>
      <c r="K35" s="494"/>
      <c r="L35" s="494"/>
      <c r="M35" s="494"/>
      <c r="N35" s="494"/>
      <c r="O35" s="494"/>
      <c r="P35" s="494"/>
      <c r="Q35" s="494"/>
      <c r="R35" s="494"/>
      <c r="S35" s="494"/>
      <c r="T35" s="494"/>
      <c r="U35" s="494"/>
      <c r="V35" s="494"/>
      <c r="W35" s="494"/>
      <c r="X35" s="494"/>
      <c r="Y35" s="494"/>
      <c r="Z35" s="494"/>
      <c r="AA35" s="494"/>
      <c r="AB35" s="494"/>
      <c r="AC35" s="494"/>
      <c r="AD35" s="494"/>
      <c r="AE35" s="494"/>
      <c r="AF35" s="494"/>
      <c r="AG35" s="494"/>
      <c r="AH35" s="494"/>
      <c r="AI35" s="494"/>
      <c r="AJ35" s="494"/>
      <c r="AK35" s="494"/>
      <c r="AL35" s="494"/>
      <c r="AM35" s="494"/>
    </row>
    <row r="36" spans="1:39" s="319" customFormat="1" ht="14.25" customHeight="1" x14ac:dyDescent="0.2">
      <c r="A36" s="569"/>
      <c r="B36" s="465" t="s">
        <v>337</v>
      </c>
      <c r="C36" s="465" t="s">
        <v>338</v>
      </c>
      <c r="D36" s="466" t="s">
        <v>339</v>
      </c>
      <c r="E36" s="466" t="s">
        <v>340</v>
      </c>
      <c r="F36" s="494"/>
      <c r="G36" s="494"/>
      <c r="H36" s="494"/>
      <c r="I36" s="494"/>
      <c r="J36" s="494"/>
      <c r="K36" s="494"/>
      <c r="L36" s="494"/>
      <c r="M36" s="494"/>
      <c r="N36" s="494"/>
      <c r="O36" s="494"/>
      <c r="P36" s="494"/>
      <c r="Q36" s="494"/>
      <c r="R36" s="494"/>
      <c r="S36" s="494"/>
      <c r="T36" s="494"/>
      <c r="U36" s="494"/>
      <c r="V36" s="494"/>
      <c r="W36" s="494"/>
      <c r="X36" s="494"/>
      <c r="Y36" s="494"/>
      <c r="Z36" s="494"/>
      <c r="AA36" s="494"/>
      <c r="AB36" s="494"/>
      <c r="AC36" s="494"/>
      <c r="AD36" s="494"/>
      <c r="AE36" s="494"/>
      <c r="AF36" s="494"/>
      <c r="AG36" s="494"/>
      <c r="AH36" s="494"/>
      <c r="AI36" s="494"/>
      <c r="AJ36" s="494"/>
      <c r="AK36" s="494"/>
      <c r="AL36" s="494"/>
      <c r="AM36" s="494"/>
    </row>
    <row r="37" spans="1:39" s="319" customFormat="1" ht="19.5" customHeight="1" x14ac:dyDescent="0.2">
      <c r="A37" s="473" t="s">
        <v>355</v>
      </c>
      <c r="B37" s="468">
        <v>504</v>
      </c>
      <c r="C37" s="468">
        <v>84</v>
      </c>
      <c r="D37" s="468">
        <f>B37+C37</f>
        <v>588</v>
      </c>
      <c r="E37" s="469">
        <f>C37/B37</f>
        <v>0.16666666666666666</v>
      </c>
      <c r="F37" s="494"/>
      <c r="G37" s="494"/>
      <c r="H37" s="494"/>
      <c r="I37" s="494"/>
      <c r="J37" s="494"/>
      <c r="K37" s="494"/>
      <c r="L37" s="494"/>
      <c r="M37" s="494"/>
      <c r="N37" s="494"/>
      <c r="O37" s="494"/>
      <c r="P37" s="494"/>
      <c r="Q37" s="494"/>
      <c r="R37" s="494"/>
      <c r="S37" s="494"/>
      <c r="T37" s="494"/>
      <c r="U37" s="494"/>
      <c r="V37" s="494"/>
      <c r="W37" s="494"/>
      <c r="X37" s="494"/>
      <c r="Y37" s="494"/>
      <c r="Z37" s="494"/>
      <c r="AA37" s="494"/>
      <c r="AB37" s="494"/>
      <c r="AC37" s="494"/>
      <c r="AD37" s="494"/>
      <c r="AE37" s="494"/>
      <c r="AF37" s="494"/>
      <c r="AG37" s="494"/>
      <c r="AH37" s="494"/>
      <c r="AI37" s="494"/>
      <c r="AJ37" s="494"/>
      <c r="AK37" s="494"/>
      <c r="AL37" s="494"/>
      <c r="AM37" s="494"/>
    </row>
    <row r="38" spans="1:39" s="319" customFormat="1" ht="30.75" customHeight="1" x14ac:dyDescent="0.2">
      <c r="A38" s="470" t="s">
        <v>345</v>
      </c>
      <c r="B38" s="471">
        <f>SUM(B37:B37)</f>
        <v>504</v>
      </c>
      <c r="C38" s="471">
        <f>SUM(C37:C37)</f>
        <v>84</v>
      </c>
      <c r="D38" s="471">
        <f>SUM(D37:D37)</f>
        <v>588</v>
      </c>
      <c r="E38" s="472">
        <f>C38/B38</f>
        <v>0.16666666666666666</v>
      </c>
      <c r="F38" s="494"/>
      <c r="G38" s="494"/>
      <c r="H38" s="494"/>
      <c r="I38" s="494"/>
      <c r="J38" s="494"/>
      <c r="K38" s="494"/>
      <c r="L38" s="494"/>
      <c r="M38" s="494"/>
      <c r="N38" s="494"/>
      <c r="O38" s="494"/>
      <c r="P38" s="494"/>
      <c r="Q38" s="494"/>
      <c r="R38" s="494"/>
      <c r="S38" s="494"/>
      <c r="T38" s="494"/>
      <c r="U38" s="494"/>
      <c r="V38" s="494"/>
      <c r="W38" s="494"/>
      <c r="X38" s="494"/>
      <c r="Y38" s="494"/>
      <c r="Z38" s="494"/>
      <c r="AA38" s="494"/>
      <c r="AB38" s="494"/>
      <c r="AC38" s="494"/>
      <c r="AD38" s="494"/>
      <c r="AE38" s="494"/>
      <c r="AF38" s="494"/>
      <c r="AG38" s="494"/>
      <c r="AH38" s="494"/>
      <c r="AI38" s="494"/>
      <c r="AJ38" s="494"/>
      <c r="AK38" s="494"/>
      <c r="AL38" s="494"/>
      <c r="AM38" s="494"/>
    </row>
    <row r="39" spans="1:39" s="319" customFormat="1" ht="30.75" customHeight="1" x14ac:dyDescent="0.2">
      <c r="A39" s="571" t="s">
        <v>356</v>
      </c>
      <c r="B39" s="571"/>
      <c r="C39" s="571"/>
      <c r="D39" s="571"/>
      <c r="E39" s="571"/>
      <c r="F39" s="494"/>
      <c r="G39" s="494"/>
      <c r="H39" s="494"/>
      <c r="I39" s="494"/>
      <c r="J39" s="494"/>
      <c r="K39" s="494"/>
      <c r="L39" s="494"/>
      <c r="M39" s="494"/>
      <c r="N39" s="494"/>
      <c r="O39" s="494"/>
      <c r="P39" s="494"/>
      <c r="Q39" s="494"/>
      <c r="R39" s="494"/>
      <c r="S39" s="494"/>
      <c r="T39" s="494"/>
      <c r="U39" s="494"/>
      <c r="V39" s="494"/>
      <c r="W39" s="494"/>
      <c r="X39" s="494"/>
      <c r="Y39" s="494"/>
      <c r="Z39" s="494"/>
      <c r="AA39" s="494"/>
      <c r="AB39" s="494"/>
      <c r="AC39" s="494"/>
      <c r="AD39" s="494"/>
      <c r="AE39" s="494"/>
      <c r="AF39" s="494"/>
      <c r="AG39" s="494"/>
      <c r="AH39" s="494"/>
      <c r="AI39" s="494"/>
      <c r="AJ39" s="494"/>
      <c r="AK39" s="494"/>
      <c r="AL39" s="494"/>
      <c r="AM39" s="494"/>
    </row>
    <row r="40" spans="1:39" s="319" customFormat="1" ht="42" customHeight="1" x14ac:dyDescent="0.2">
      <c r="A40" s="568" t="s">
        <v>50</v>
      </c>
      <c r="B40" s="568"/>
      <c r="C40" s="568"/>
      <c r="D40" s="568"/>
      <c r="E40" s="568"/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  <c r="T40" s="494"/>
      <c r="U40" s="494"/>
      <c r="V40" s="494"/>
      <c r="W40" s="494"/>
      <c r="X40" s="494"/>
      <c r="Y40" s="494"/>
      <c r="Z40" s="494"/>
      <c r="AA40" s="494"/>
      <c r="AB40" s="494"/>
      <c r="AC40" s="494"/>
      <c r="AD40" s="494"/>
      <c r="AE40" s="494"/>
      <c r="AF40" s="494"/>
      <c r="AG40" s="494"/>
      <c r="AH40" s="494"/>
      <c r="AI40" s="494"/>
      <c r="AJ40" s="494"/>
      <c r="AK40" s="494"/>
      <c r="AL40" s="494"/>
      <c r="AM40" s="494"/>
    </row>
    <row r="41" spans="1:39" s="8" customFormat="1" ht="15" customHeight="1" x14ac:dyDescent="0.2">
      <c r="A41" s="569" t="s">
        <v>209</v>
      </c>
      <c r="B41" s="570" t="s">
        <v>259</v>
      </c>
      <c r="C41" s="570"/>
      <c r="D41" s="570"/>
      <c r="E41" s="570" t="s">
        <v>334</v>
      </c>
      <c r="F41" s="317"/>
      <c r="G41" s="317"/>
      <c r="H41" s="317"/>
      <c r="I41" s="317"/>
      <c r="J41" s="495"/>
      <c r="K41" s="495"/>
      <c r="L41" s="495"/>
      <c r="M41" s="495"/>
      <c r="N41" s="495"/>
      <c r="O41" s="495"/>
      <c r="P41" s="495"/>
      <c r="Q41" s="495"/>
      <c r="R41" s="495"/>
      <c r="S41" s="495"/>
      <c r="T41" s="495"/>
      <c r="U41" s="495"/>
      <c r="V41" s="495"/>
      <c r="W41" s="495"/>
      <c r="X41" s="495"/>
      <c r="Y41" s="495"/>
      <c r="Z41" s="495"/>
      <c r="AA41" s="495"/>
      <c r="AB41" s="495"/>
      <c r="AC41" s="495"/>
      <c r="AD41" s="495"/>
      <c r="AE41" s="495"/>
      <c r="AF41" s="495"/>
      <c r="AG41" s="495"/>
      <c r="AH41" s="495"/>
      <c r="AI41" s="495"/>
      <c r="AJ41" s="495"/>
      <c r="AK41" s="495"/>
      <c r="AL41" s="495"/>
      <c r="AM41" s="495"/>
    </row>
    <row r="42" spans="1:39" s="8" customFormat="1" ht="23.25" customHeight="1" x14ac:dyDescent="0.2">
      <c r="A42" s="569"/>
      <c r="B42" s="464" t="s">
        <v>493</v>
      </c>
      <c r="C42" s="464" t="s">
        <v>335</v>
      </c>
      <c r="D42" s="464" t="s">
        <v>336</v>
      </c>
      <c r="E42" s="570"/>
      <c r="F42" s="317"/>
      <c r="G42" s="317"/>
      <c r="H42" s="317"/>
      <c r="I42" s="317"/>
      <c r="J42" s="495"/>
      <c r="K42" s="495"/>
      <c r="L42" s="495"/>
      <c r="M42" s="495"/>
      <c r="N42" s="495"/>
      <c r="O42" s="495"/>
      <c r="P42" s="495"/>
      <c r="Q42" s="495"/>
      <c r="R42" s="495"/>
      <c r="S42" s="495"/>
      <c r="T42" s="495"/>
      <c r="U42" s="495"/>
      <c r="V42" s="495"/>
      <c r="W42" s="495"/>
      <c r="X42" s="495"/>
      <c r="Y42" s="495"/>
      <c r="Z42" s="495"/>
      <c r="AA42" s="495"/>
      <c r="AB42" s="495"/>
      <c r="AC42" s="495"/>
      <c r="AD42" s="495"/>
      <c r="AE42" s="495"/>
      <c r="AF42" s="495"/>
      <c r="AG42" s="495"/>
      <c r="AH42" s="495"/>
      <c r="AI42" s="495"/>
      <c r="AJ42" s="495"/>
      <c r="AK42" s="495"/>
      <c r="AL42" s="495"/>
      <c r="AM42" s="495"/>
    </row>
    <row r="43" spans="1:39" s="8" customFormat="1" ht="15" customHeight="1" x14ac:dyDescent="0.2">
      <c r="A43" s="569"/>
      <c r="B43" s="465" t="s">
        <v>337</v>
      </c>
      <c r="C43" s="465" t="s">
        <v>338</v>
      </c>
      <c r="D43" s="466" t="s">
        <v>339</v>
      </c>
      <c r="E43" s="466" t="s">
        <v>340</v>
      </c>
      <c r="F43" s="317"/>
      <c r="G43" s="317"/>
      <c r="H43" s="317"/>
      <c r="I43" s="317"/>
      <c r="J43" s="495"/>
      <c r="K43" s="495"/>
      <c r="L43" s="495"/>
      <c r="M43" s="495"/>
      <c r="N43" s="495"/>
      <c r="O43" s="495"/>
      <c r="P43" s="495"/>
      <c r="Q43" s="495"/>
      <c r="R43" s="495"/>
      <c r="S43" s="495"/>
      <c r="T43" s="495"/>
      <c r="U43" s="495"/>
      <c r="V43" s="495"/>
      <c r="W43" s="495"/>
      <c r="X43" s="495"/>
      <c r="Y43" s="495"/>
      <c r="Z43" s="495"/>
      <c r="AA43" s="495"/>
      <c r="AB43" s="495"/>
      <c r="AC43" s="495"/>
      <c r="AD43" s="495"/>
      <c r="AE43" s="495"/>
      <c r="AF43" s="495"/>
      <c r="AG43" s="495"/>
      <c r="AH43" s="495"/>
      <c r="AI43" s="495"/>
      <c r="AJ43" s="495"/>
      <c r="AK43" s="495"/>
      <c r="AL43" s="495"/>
      <c r="AM43" s="495"/>
    </row>
    <row r="44" spans="1:39" s="319" customFormat="1" ht="20.100000000000001" customHeight="1" x14ac:dyDescent="0.2">
      <c r="A44" s="474" t="s">
        <v>357</v>
      </c>
      <c r="B44" s="468"/>
      <c r="C44" s="468"/>
      <c r="D44" s="468">
        <f>B44+C44</f>
        <v>0</v>
      </c>
      <c r="E44" s="475" t="e">
        <f t="shared" ref="E44:E52" si="0">C44/B44</f>
        <v>#DIV/0!</v>
      </c>
      <c r="F44" s="494"/>
      <c r="G44" s="494"/>
      <c r="H44" s="494"/>
      <c r="I44" s="494"/>
      <c r="J44" s="494"/>
      <c r="K44" s="494"/>
      <c r="L44" s="494"/>
      <c r="M44" s="494"/>
      <c r="N44" s="494"/>
      <c r="O44" s="494"/>
      <c r="P44" s="494"/>
      <c r="Q44" s="494"/>
      <c r="R44" s="494"/>
      <c r="S44" s="494"/>
      <c r="T44" s="494"/>
      <c r="U44" s="494"/>
      <c r="V44" s="494"/>
      <c r="W44" s="494"/>
      <c r="X44" s="494"/>
      <c r="Y44" s="494"/>
      <c r="Z44" s="494"/>
      <c r="AA44" s="494"/>
      <c r="AB44" s="494"/>
      <c r="AC44" s="494"/>
      <c r="AD44" s="494"/>
      <c r="AE44" s="494"/>
      <c r="AF44" s="494"/>
      <c r="AG44" s="494"/>
      <c r="AH44" s="494"/>
      <c r="AI44" s="494"/>
      <c r="AJ44" s="494"/>
      <c r="AK44" s="494"/>
      <c r="AL44" s="494"/>
      <c r="AM44" s="494"/>
    </row>
    <row r="45" spans="1:39" s="319" customFormat="1" ht="20.100000000000001" customHeight="1" x14ac:dyDescent="0.2">
      <c r="A45" s="474" t="s">
        <v>352</v>
      </c>
      <c r="B45" s="468"/>
      <c r="C45" s="468"/>
      <c r="D45" s="468">
        <f t="shared" ref="D45:D51" si="1">B45+C45</f>
        <v>0</v>
      </c>
      <c r="E45" s="475" t="e">
        <f t="shared" si="0"/>
        <v>#DIV/0!</v>
      </c>
      <c r="F45" s="494"/>
      <c r="G45" s="494"/>
      <c r="H45" s="494"/>
      <c r="I45" s="494"/>
      <c r="J45" s="494"/>
      <c r="K45" s="494"/>
      <c r="L45" s="494"/>
      <c r="M45" s="494"/>
      <c r="N45" s="494"/>
      <c r="O45" s="494"/>
      <c r="P45" s="494"/>
      <c r="Q45" s="494"/>
      <c r="R45" s="494"/>
      <c r="S45" s="494"/>
      <c r="T45" s="494"/>
      <c r="U45" s="494"/>
      <c r="V45" s="494"/>
      <c r="W45" s="494"/>
      <c r="X45" s="494"/>
      <c r="Y45" s="494"/>
      <c r="Z45" s="494"/>
      <c r="AA45" s="494"/>
      <c r="AB45" s="494"/>
      <c r="AC45" s="494"/>
      <c r="AD45" s="494"/>
      <c r="AE45" s="494"/>
      <c r="AF45" s="494"/>
      <c r="AG45" s="494"/>
      <c r="AH45" s="494"/>
      <c r="AI45" s="494"/>
      <c r="AJ45" s="494"/>
      <c r="AK45" s="494"/>
      <c r="AL45" s="494"/>
      <c r="AM45" s="494"/>
    </row>
    <row r="46" spans="1:39" s="319" customFormat="1" ht="20.100000000000001" customHeight="1" x14ac:dyDescent="0.2">
      <c r="A46" s="474" t="s">
        <v>358</v>
      </c>
      <c r="B46" s="468"/>
      <c r="C46" s="468"/>
      <c r="D46" s="468">
        <f t="shared" si="1"/>
        <v>0</v>
      </c>
      <c r="E46" s="475" t="e">
        <f t="shared" si="0"/>
        <v>#DIV/0!</v>
      </c>
      <c r="F46" s="494"/>
      <c r="G46" s="494"/>
      <c r="H46" s="494"/>
      <c r="I46" s="494"/>
      <c r="J46" s="494"/>
      <c r="K46" s="494"/>
      <c r="L46" s="494"/>
      <c r="M46" s="494"/>
      <c r="N46" s="494"/>
      <c r="O46" s="494"/>
      <c r="P46" s="494"/>
      <c r="Q46" s="494"/>
      <c r="R46" s="494"/>
      <c r="S46" s="494"/>
      <c r="T46" s="494"/>
      <c r="U46" s="494"/>
      <c r="V46" s="494"/>
      <c r="W46" s="494"/>
      <c r="X46" s="494"/>
      <c r="Y46" s="494"/>
      <c r="Z46" s="494"/>
      <c r="AA46" s="494"/>
      <c r="AB46" s="494"/>
      <c r="AC46" s="494"/>
      <c r="AD46" s="494"/>
      <c r="AE46" s="494"/>
      <c r="AF46" s="494"/>
      <c r="AG46" s="494"/>
      <c r="AH46" s="494"/>
      <c r="AI46" s="494"/>
      <c r="AJ46" s="494"/>
      <c r="AK46" s="494"/>
      <c r="AL46" s="494"/>
      <c r="AM46" s="494"/>
    </row>
    <row r="47" spans="1:39" s="319" customFormat="1" ht="20.100000000000001" customHeight="1" x14ac:dyDescent="0.2">
      <c r="A47" s="474" t="s">
        <v>352</v>
      </c>
      <c r="B47" s="468"/>
      <c r="C47" s="468"/>
      <c r="D47" s="468">
        <f t="shared" si="1"/>
        <v>0</v>
      </c>
      <c r="E47" s="475" t="e">
        <f t="shared" si="0"/>
        <v>#DIV/0!</v>
      </c>
      <c r="F47" s="494"/>
      <c r="G47" s="494"/>
      <c r="H47" s="494"/>
      <c r="I47" s="494"/>
      <c r="J47" s="494"/>
      <c r="K47" s="494"/>
      <c r="L47" s="494"/>
      <c r="M47" s="494"/>
      <c r="N47" s="494"/>
      <c r="O47" s="494"/>
      <c r="P47" s="494"/>
      <c r="Q47" s="494"/>
      <c r="R47" s="494"/>
      <c r="S47" s="494"/>
      <c r="T47" s="494"/>
      <c r="U47" s="494"/>
      <c r="V47" s="494"/>
      <c r="W47" s="494"/>
      <c r="X47" s="494"/>
      <c r="Y47" s="494"/>
      <c r="Z47" s="494"/>
      <c r="AA47" s="494"/>
      <c r="AB47" s="494"/>
      <c r="AC47" s="494"/>
      <c r="AD47" s="494"/>
      <c r="AE47" s="494"/>
      <c r="AF47" s="494"/>
      <c r="AG47" s="494"/>
      <c r="AH47" s="494"/>
      <c r="AI47" s="494"/>
      <c r="AJ47" s="494"/>
      <c r="AK47" s="494"/>
      <c r="AL47" s="494"/>
      <c r="AM47" s="494"/>
    </row>
    <row r="48" spans="1:39" s="318" customFormat="1" ht="20.100000000000001" customHeight="1" x14ac:dyDescent="0.2">
      <c r="A48" s="474" t="s">
        <v>359</v>
      </c>
      <c r="B48" s="468"/>
      <c r="C48" s="468"/>
      <c r="D48" s="468">
        <f t="shared" si="1"/>
        <v>0</v>
      </c>
      <c r="E48" s="475" t="e">
        <f t="shared" si="0"/>
        <v>#DIV/0!</v>
      </c>
      <c r="F48" s="492"/>
      <c r="G48" s="492"/>
      <c r="H48" s="492"/>
      <c r="I48" s="492"/>
      <c r="J48" s="492"/>
      <c r="K48" s="492"/>
      <c r="L48" s="492"/>
      <c r="M48" s="492"/>
      <c r="N48" s="492"/>
      <c r="O48" s="492"/>
      <c r="P48" s="492"/>
      <c r="Q48" s="492"/>
      <c r="R48" s="492"/>
      <c r="S48" s="492"/>
      <c r="T48" s="492"/>
      <c r="U48" s="492"/>
      <c r="V48" s="492"/>
      <c r="W48" s="492"/>
      <c r="X48" s="492"/>
      <c r="Y48" s="492"/>
      <c r="Z48" s="492"/>
      <c r="AA48" s="492"/>
      <c r="AB48" s="492"/>
      <c r="AC48" s="492"/>
      <c r="AD48" s="492"/>
      <c r="AE48" s="492"/>
      <c r="AF48" s="492"/>
      <c r="AG48" s="492"/>
      <c r="AH48" s="492"/>
      <c r="AI48" s="492"/>
      <c r="AJ48" s="492"/>
      <c r="AK48" s="492"/>
      <c r="AL48" s="492"/>
      <c r="AM48" s="492"/>
    </row>
    <row r="49" spans="1:39" s="318" customFormat="1" ht="20.100000000000001" customHeight="1" x14ac:dyDescent="0.2">
      <c r="A49" s="474" t="s">
        <v>352</v>
      </c>
      <c r="B49" s="468"/>
      <c r="C49" s="468"/>
      <c r="D49" s="468">
        <f t="shared" si="1"/>
        <v>0</v>
      </c>
      <c r="E49" s="475" t="e">
        <f t="shared" si="0"/>
        <v>#DIV/0!</v>
      </c>
      <c r="F49" s="492"/>
      <c r="G49" s="492"/>
      <c r="H49" s="492"/>
      <c r="I49" s="492"/>
      <c r="J49" s="492"/>
      <c r="K49" s="492"/>
      <c r="L49" s="492"/>
      <c r="M49" s="492"/>
      <c r="N49" s="492"/>
      <c r="O49" s="492"/>
      <c r="P49" s="492"/>
      <c r="Q49" s="492"/>
      <c r="R49" s="492"/>
      <c r="S49" s="492"/>
      <c r="T49" s="492"/>
      <c r="U49" s="492"/>
      <c r="V49" s="492"/>
      <c r="W49" s="492"/>
      <c r="X49" s="492"/>
      <c r="Y49" s="492"/>
      <c r="Z49" s="492"/>
      <c r="AA49" s="492"/>
      <c r="AB49" s="492"/>
      <c r="AC49" s="492"/>
      <c r="AD49" s="492"/>
      <c r="AE49" s="492"/>
      <c r="AF49" s="492"/>
      <c r="AG49" s="492"/>
      <c r="AH49" s="492"/>
      <c r="AI49" s="492"/>
      <c r="AJ49" s="492"/>
      <c r="AK49" s="492"/>
      <c r="AL49" s="492"/>
      <c r="AM49" s="492"/>
    </row>
    <row r="50" spans="1:39" s="318" customFormat="1" ht="20.100000000000001" customHeight="1" x14ac:dyDescent="0.2">
      <c r="A50" s="474" t="s">
        <v>360</v>
      </c>
      <c r="B50" s="468"/>
      <c r="C50" s="468"/>
      <c r="D50" s="468">
        <f t="shared" si="1"/>
        <v>0</v>
      </c>
      <c r="E50" s="475" t="e">
        <f t="shared" si="0"/>
        <v>#DIV/0!</v>
      </c>
      <c r="F50" s="492"/>
      <c r="G50" s="492"/>
      <c r="H50" s="492"/>
      <c r="I50" s="492"/>
      <c r="J50" s="492"/>
      <c r="K50" s="492"/>
      <c r="L50" s="492"/>
      <c r="M50" s="492"/>
      <c r="N50" s="492"/>
      <c r="O50" s="492"/>
      <c r="P50" s="492"/>
      <c r="Q50" s="492"/>
      <c r="R50" s="492"/>
      <c r="S50" s="492"/>
      <c r="T50" s="492"/>
      <c r="U50" s="492"/>
      <c r="V50" s="492"/>
      <c r="W50" s="492"/>
      <c r="X50" s="492"/>
      <c r="Y50" s="492"/>
      <c r="Z50" s="492"/>
      <c r="AA50" s="492"/>
      <c r="AB50" s="492"/>
      <c r="AC50" s="492"/>
      <c r="AD50" s="492"/>
      <c r="AE50" s="492"/>
      <c r="AF50" s="492"/>
      <c r="AG50" s="492"/>
      <c r="AH50" s="492"/>
      <c r="AI50" s="492"/>
      <c r="AJ50" s="492"/>
      <c r="AK50" s="492"/>
      <c r="AL50" s="492"/>
      <c r="AM50" s="492"/>
    </row>
    <row r="51" spans="1:39" s="318" customFormat="1" ht="20.100000000000001" customHeight="1" x14ac:dyDescent="0.2">
      <c r="A51" s="474" t="s">
        <v>352</v>
      </c>
      <c r="B51" s="468"/>
      <c r="C51" s="468"/>
      <c r="D51" s="468">
        <f t="shared" si="1"/>
        <v>0</v>
      </c>
      <c r="E51" s="475" t="e">
        <f t="shared" si="0"/>
        <v>#DIV/0!</v>
      </c>
      <c r="F51" s="492"/>
      <c r="G51" s="492"/>
      <c r="H51" s="492"/>
      <c r="I51" s="492"/>
      <c r="J51" s="492"/>
      <c r="K51" s="492"/>
      <c r="L51" s="492"/>
      <c r="M51" s="492"/>
      <c r="N51" s="492"/>
      <c r="O51" s="492"/>
      <c r="P51" s="492"/>
      <c r="Q51" s="492"/>
      <c r="R51" s="492"/>
      <c r="S51" s="492"/>
      <c r="T51" s="492"/>
      <c r="U51" s="492"/>
      <c r="V51" s="492"/>
      <c r="W51" s="492"/>
      <c r="X51" s="492"/>
      <c r="Y51" s="492"/>
      <c r="Z51" s="492"/>
      <c r="AA51" s="492"/>
      <c r="AB51" s="492"/>
      <c r="AC51" s="492"/>
      <c r="AD51" s="492"/>
      <c r="AE51" s="492"/>
      <c r="AF51" s="492"/>
      <c r="AG51" s="492"/>
      <c r="AH51" s="492"/>
      <c r="AI51" s="492"/>
      <c r="AJ51" s="492"/>
      <c r="AK51" s="492"/>
      <c r="AL51" s="492"/>
      <c r="AM51" s="492"/>
    </row>
    <row r="52" spans="1:39" s="33" customFormat="1" ht="20.100000000000001" customHeight="1" x14ac:dyDescent="0.2">
      <c r="A52" s="470" t="s">
        <v>345</v>
      </c>
      <c r="B52" s="471">
        <f>SUM(B44:B51)</f>
        <v>0</v>
      </c>
      <c r="C52" s="471">
        <f>SUM(C44:C51)</f>
        <v>0</v>
      </c>
      <c r="D52" s="471">
        <f>SUM(D44:D51)</f>
        <v>0</v>
      </c>
      <c r="E52" s="472" t="e">
        <f t="shared" si="0"/>
        <v>#DIV/0!</v>
      </c>
      <c r="F52" s="492"/>
      <c r="G52" s="492"/>
      <c r="H52" s="492"/>
      <c r="I52" s="492"/>
      <c r="J52" s="492"/>
      <c r="K52" s="492"/>
      <c r="L52" s="492"/>
      <c r="M52" s="492"/>
      <c r="N52" s="492"/>
      <c r="O52" s="492"/>
      <c r="P52" s="492"/>
      <c r="Q52" s="492"/>
      <c r="R52" s="492"/>
      <c r="S52" s="492"/>
      <c r="T52" s="492"/>
      <c r="U52" s="492"/>
      <c r="V52" s="492"/>
      <c r="W52" s="492"/>
      <c r="X52" s="492"/>
      <c r="Y52" s="492"/>
      <c r="Z52" s="492"/>
      <c r="AA52" s="492"/>
      <c r="AB52" s="492"/>
      <c r="AC52" s="492"/>
      <c r="AD52" s="492"/>
      <c r="AE52" s="492"/>
      <c r="AF52" s="492"/>
      <c r="AG52" s="492"/>
      <c r="AH52" s="492"/>
      <c r="AI52" s="492"/>
      <c r="AJ52" s="492"/>
      <c r="AK52" s="492"/>
      <c r="AL52" s="492"/>
      <c r="AM52" s="492"/>
    </row>
    <row r="53" spans="1:39" s="318" customFormat="1" ht="4.5" customHeight="1" x14ac:dyDescent="0.2">
      <c r="A53" s="476"/>
      <c r="B53" s="477"/>
      <c r="C53" s="477"/>
      <c r="D53" s="477"/>
      <c r="E53" s="478"/>
      <c r="F53" s="492"/>
      <c r="G53" s="492"/>
      <c r="H53" s="492"/>
      <c r="I53" s="492"/>
      <c r="J53" s="492"/>
      <c r="K53" s="492"/>
      <c r="L53" s="492"/>
      <c r="M53" s="492"/>
      <c r="N53" s="492"/>
      <c r="O53" s="492"/>
      <c r="P53" s="492"/>
      <c r="Q53" s="492"/>
      <c r="R53" s="492"/>
      <c r="S53" s="492"/>
      <c r="T53" s="492"/>
      <c r="U53" s="492"/>
      <c r="V53" s="492"/>
      <c r="W53" s="492"/>
      <c r="X53" s="492"/>
      <c r="Y53" s="492"/>
      <c r="Z53" s="492"/>
      <c r="AA53" s="492"/>
      <c r="AB53" s="492"/>
      <c r="AC53" s="492"/>
      <c r="AD53" s="492"/>
      <c r="AE53" s="492"/>
      <c r="AF53" s="492"/>
      <c r="AG53" s="492"/>
      <c r="AH53" s="492"/>
      <c r="AI53" s="492"/>
      <c r="AJ53" s="492"/>
      <c r="AK53" s="492"/>
      <c r="AL53" s="492"/>
      <c r="AM53" s="492"/>
    </row>
    <row r="54" spans="1:39" s="318" customFormat="1" ht="28.5" customHeight="1" x14ac:dyDescent="0.2">
      <c r="A54" s="567" t="s">
        <v>361</v>
      </c>
      <c r="B54" s="567"/>
      <c r="C54" s="567"/>
      <c r="D54" s="567"/>
      <c r="E54" s="567"/>
      <c r="F54" s="492"/>
      <c r="G54" s="492"/>
      <c r="H54" s="492"/>
      <c r="I54" s="492"/>
      <c r="J54" s="492"/>
      <c r="K54" s="492"/>
      <c r="L54" s="492"/>
      <c r="M54" s="492"/>
      <c r="N54" s="492"/>
      <c r="O54" s="492"/>
      <c r="P54" s="492"/>
      <c r="Q54" s="492"/>
      <c r="R54" s="492"/>
      <c r="S54" s="492"/>
      <c r="T54" s="492"/>
      <c r="U54" s="492"/>
      <c r="V54" s="492"/>
      <c r="W54" s="492"/>
      <c r="X54" s="492"/>
      <c r="Y54" s="492"/>
      <c r="Z54" s="492"/>
      <c r="AA54" s="492"/>
      <c r="AB54" s="492"/>
      <c r="AC54" s="492"/>
      <c r="AD54" s="492"/>
      <c r="AE54" s="492"/>
      <c r="AF54" s="492"/>
      <c r="AG54" s="492"/>
      <c r="AH54" s="492"/>
      <c r="AI54" s="492"/>
      <c r="AJ54" s="492"/>
      <c r="AK54" s="492"/>
      <c r="AL54" s="492"/>
      <c r="AM54" s="492"/>
    </row>
    <row r="55" spans="1:39" s="318" customFormat="1" ht="27.75" customHeight="1" x14ac:dyDescent="0.2">
      <c r="A55" s="567" t="s">
        <v>362</v>
      </c>
      <c r="B55" s="567"/>
      <c r="C55" s="567"/>
      <c r="D55" s="567"/>
      <c r="E55" s="567"/>
      <c r="F55" s="492"/>
      <c r="G55" s="492"/>
      <c r="H55" s="492"/>
      <c r="I55" s="492"/>
      <c r="J55" s="492"/>
      <c r="K55" s="492"/>
      <c r="L55" s="492"/>
      <c r="M55" s="492"/>
      <c r="N55" s="492"/>
      <c r="O55" s="492"/>
      <c r="P55" s="492"/>
      <c r="Q55" s="492"/>
      <c r="R55" s="492"/>
      <c r="S55" s="492"/>
      <c r="T55" s="492"/>
      <c r="U55" s="492"/>
      <c r="V55" s="492"/>
      <c r="W55" s="492"/>
      <c r="X55" s="492"/>
      <c r="Y55" s="492"/>
      <c r="Z55" s="492"/>
      <c r="AA55" s="492"/>
      <c r="AB55" s="492"/>
      <c r="AC55" s="492"/>
      <c r="AD55" s="492"/>
      <c r="AE55" s="492"/>
      <c r="AF55" s="492"/>
      <c r="AG55" s="492"/>
      <c r="AH55" s="492"/>
      <c r="AI55" s="492"/>
      <c r="AJ55" s="492"/>
      <c r="AK55" s="492"/>
      <c r="AL55" s="492"/>
      <c r="AM55" s="492"/>
    </row>
    <row r="56" spans="1:39" s="318" customFormat="1" ht="32.25" customHeight="1" x14ac:dyDescent="0.2">
      <c r="A56" s="567" t="s">
        <v>363</v>
      </c>
      <c r="B56" s="567"/>
      <c r="C56" s="567"/>
      <c r="D56" s="567"/>
      <c r="E56" s="567"/>
      <c r="F56" s="492"/>
      <c r="G56" s="492"/>
      <c r="H56" s="492"/>
      <c r="I56" s="492"/>
      <c r="J56" s="492"/>
      <c r="K56" s="492"/>
      <c r="L56" s="492"/>
      <c r="M56" s="492"/>
      <c r="N56" s="492"/>
      <c r="O56" s="492"/>
      <c r="P56" s="492"/>
      <c r="Q56" s="492"/>
      <c r="R56" s="492"/>
      <c r="S56" s="492"/>
      <c r="T56" s="492"/>
      <c r="U56" s="492"/>
      <c r="V56" s="492"/>
      <c r="W56" s="492"/>
      <c r="X56" s="492"/>
      <c r="Y56" s="492"/>
      <c r="Z56" s="492"/>
      <c r="AA56" s="492"/>
      <c r="AB56" s="492"/>
      <c r="AC56" s="492"/>
      <c r="AD56" s="492"/>
      <c r="AE56" s="492"/>
      <c r="AF56" s="492"/>
      <c r="AG56" s="492"/>
      <c r="AH56" s="492"/>
      <c r="AI56" s="492"/>
      <c r="AJ56" s="492"/>
      <c r="AK56" s="492"/>
      <c r="AL56" s="492"/>
      <c r="AM56" s="492"/>
    </row>
    <row r="57" spans="1:39" s="318" customFormat="1" ht="34.5" customHeight="1" x14ac:dyDescent="0.2">
      <c r="A57" s="567" t="s">
        <v>364</v>
      </c>
      <c r="B57" s="567"/>
      <c r="C57" s="567"/>
      <c r="D57" s="567"/>
      <c r="E57" s="567"/>
      <c r="F57" s="492"/>
      <c r="G57" s="492"/>
      <c r="H57" s="492"/>
      <c r="I57" s="492"/>
      <c r="J57" s="492"/>
      <c r="K57" s="492"/>
      <c r="L57" s="492"/>
      <c r="M57" s="492"/>
      <c r="N57" s="492"/>
      <c r="O57" s="492"/>
      <c r="P57" s="492"/>
      <c r="Q57" s="492"/>
      <c r="R57" s="492"/>
      <c r="S57" s="492"/>
      <c r="T57" s="492"/>
      <c r="U57" s="492"/>
      <c r="V57" s="492"/>
      <c r="W57" s="492"/>
      <c r="X57" s="492"/>
      <c r="Y57" s="492"/>
      <c r="Z57" s="492"/>
      <c r="AA57" s="492"/>
      <c r="AB57" s="492"/>
      <c r="AC57" s="492"/>
      <c r="AD57" s="492"/>
      <c r="AE57" s="492"/>
      <c r="AF57" s="492"/>
      <c r="AG57" s="492"/>
      <c r="AH57" s="492"/>
      <c r="AI57" s="492"/>
      <c r="AJ57" s="492"/>
      <c r="AK57" s="492"/>
      <c r="AL57" s="492"/>
      <c r="AM57" s="492"/>
    </row>
    <row r="58" spans="1:39" x14ac:dyDescent="0.2">
      <c r="F58" s="492"/>
      <c r="G58" s="492"/>
      <c r="H58" s="492"/>
      <c r="I58" s="492"/>
      <c r="J58" s="492"/>
      <c r="K58" s="492"/>
      <c r="L58" s="492"/>
      <c r="M58" s="492"/>
      <c r="N58" s="492"/>
      <c r="O58" s="492"/>
      <c r="P58" s="492"/>
      <c r="Q58" s="492"/>
      <c r="R58" s="492"/>
      <c r="S58" s="492"/>
      <c r="T58" s="492"/>
      <c r="U58" s="492"/>
      <c r="V58" s="492"/>
      <c r="W58" s="492"/>
      <c r="X58" s="492"/>
      <c r="Y58" s="492"/>
      <c r="Z58" s="492"/>
      <c r="AA58" s="492"/>
      <c r="AB58" s="492"/>
      <c r="AC58" s="492"/>
      <c r="AD58" s="492"/>
      <c r="AE58" s="492"/>
      <c r="AF58" s="492"/>
      <c r="AG58" s="492"/>
      <c r="AH58" s="492"/>
      <c r="AI58" s="492"/>
      <c r="AJ58" s="492"/>
      <c r="AK58" s="492"/>
      <c r="AL58" s="492"/>
      <c r="AM58" s="492"/>
    </row>
    <row r="59" spans="1:39" x14ac:dyDescent="0.2">
      <c r="F59" s="492"/>
      <c r="G59" s="492"/>
      <c r="H59" s="492"/>
      <c r="I59" s="492"/>
      <c r="J59" s="492"/>
      <c r="K59" s="492"/>
      <c r="L59" s="492"/>
      <c r="M59" s="492"/>
      <c r="N59" s="492"/>
      <c r="O59" s="492"/>
      <c r="P59" s="492"/>
      <c r="Q59" s="492"/>
      <c r="R59" s="492"/>
      <c r="S59" s="492"/>
      <c r="T59" s="492"/>
      <c r="U59" s="492"/>
      <c r="V59" s="492"/>
      <c r="W59" s="492"/>
      <c r="X59" s="492"/>
      <c r="Y59" s="492"/>
      <c r="Z59" s="492"/>
      <c r="AA59" s="492"/>
      <c r="AB59" s="492"/>
      <c r="AC59" s="492"/>
      <c r="AD59" s="492"/>
      <c r="AE59" s="492"/>
      <c r="AF59" s="492"/>
      <c r="AG59" s="492"/>
      <c r="AH59" s="492"/>
      <c r="AI59" s="492"/>
      <c r="AJ59" s="492"/>
      <c r="AK59" s="492"/>
      <c r="AL59" s="492"/>
      <c r="AM59" s="492"/>
    </row>
  </sheetData>
  <mergeCells count="33">
    <mergeCell ref="D1:E1"/>
    <mergeCell ref="A2:E2"/>
    <mergeCell ref="D3:E3"/>
    <mergeCell ref="A4:E4"/>
    <mergeCell ref="A5:A7"/>
    <mergeCell ref="B5:D5"/>
    <mergeCell ref="E5:E6"/>
    <mergeCell ref="A13:E13"/>
    <mergeCell ref="A14:E14"/>
    <mergeCell ref="A15:E15"/>
    <mergeCell ref="A16:A18"/>
    <mergeCell ref="B16:D16"/>
    <mergeCell ref="E16:E17"/>
    <mergeCell ref="A39:E39"/>
    <mergeCell ref="A22:E22"/>
    <mergeCell ref="A23:E23"/>
    <mergeCell ref="A24:A26"/>
    <mergeCell ref="B24:D24"/>
    <mergeCell ref="E24:E25"/>
    <mergeCell ref="A31:E31"/>
    <mergeCell ref="A32:E32"/>
    <mergeCell ref="A33:E33"/>
    <mergeCell ref="A34:A36"/>
    <mergeCell ref="B34:D34"/>
    <mergeCell ref="E34:E35"/>
    <mergeCell ref="A56:E56"/>
    <mergeCell ref="A57:E57"/>
    <mergeCell ref="A40:E40"/>
    <mergeCell ref="A41:A43"/>
    <mergeCell ref="B41:D41"/>
    <mergeCell ref="E41:E42"/>
    <mergeCell ref="A54:E54"/>
    <mergeCell ref="A55:E55"/>
  </mergeCells>
  <printOptions horizontalCentered="1"/>
  <pageMargins left="0.78740157480314965" right="0.78740157480314965" top="0.39370078740157483" bottom="0.19685039370078741" header="0.51181102362204722" footer="0.51181102362204722"/>
  <pageSetup paperSize="9" scale="94" orientation="portrait" blackAndWhite="1" horizontalDpi="300" verticalDpi="300" r:id="rId1"/>
  <headerFooter alignWithMargins="0">
    <oddFooter>&amp;C&amp;P</oddFooter>
  </headerFooter>
  <rowBreaks count="1" manualBreakCount="1">
    <brk id="39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AI20"/>
  <sheetViews>
    <sheetView workbookViewId="0">
      <selection activeCell="Q18" sqref="Q18"/>
    </sheetView>
  </sheetViews>
  <sheetFormatPr defaultRowHeight="12.75" x14ac:dyDescent="0.2"/>
  <cols>
    <col min="1" max="1" width="35.42578125" customWidth="1"/>
    <col min="2" max="3" width="12.7109375" hidden="1" customWidth="1"/>
    <col min="4" max="4" width="11.85546875" hidden="1" customWidth="1"/>
    <col min="5" max="5" width="11.28515625" customWidth="1"/>
    <col min="6" max="6" width="10.42578125" customWidth="1"/>
    <col min="7" max="7" width="9.42578125" customWidth="1"/>
    <col min="8" max="8" width="10.28515625" customWidth="1"/>
    <col min="9" max="9" width="12.7109375" style="338" customWidth="1"/>
    <col min="10" max="10" width="12.42578125" customWidth="1"/>
    <col min="11" max="11" width="12.7109375" hidden="1" customWidth="1"/>
    <col min="12" max="13" width="12.7109375" customWidth="1"/>
    <col min="257" max="257" width="35.85546875" customWidth="1"/>
    <col min="258" max="259" width="12.7109375" customWidth="1"/>
    <col min="260" max="260" width="11.85546875" customWidth="1"/>
    <col min="261" max="265" width="12.7109375" customWidth="1"/>
    <col min="513" max="513" width="35.85546875" customWidth="1"/>
    <col min="514" max="515" width="12.7109375" customWidth="1"/>
    <col min="516" max="516" width="11.85546875" customWidth="1"/>
    <col min="517" max="521" width="12.7109375" customWidth="1"/>
    <col min="769" max="769" width="35.85546875" customWidth="1"/>
    <col min="770" max="771" width="12.7109375" customWidth="1"/>
    <col min="772" max="772" width="11.85546875" customWidth="1"/>
    <col min="773" max="777" width="12.7109375" customWidth="1"/>
    <col min="1025" max="1025" width="35.85546875" customWidth="1"/>
    <col min="1026" max="1027" width="12.7109375" customWidth="1"/>
    <col min="1028" max="1028" width="11.85546875" customWidth="1"/>
    <col min="1029" max="1033" width="12.7109375" customWidth="1"/>
    <col min="1281" max="1281" width="35.85546875" customWidth="1"/>
    <col min="1282" max="1283" width="12.7109375" customWidth="1"/>
    <col min="1284" max="1284" width="11.85546875" customWidth="1"/>
    <col min="1285" max="1289" width="12.7109375" customWidth="1"/>
    <col min="1537" max="1537" width="35.85546875" customWidth="1"/>
    <col min="1538" max="1539" width="12.7109375" customWidth="1"/>
    <col min="1540" max="1540" width="11.85546875" customWidth="1"/>
    <col min="1541" max="1545" width="12.7109375" customWidth="1"/>
    <col min="1793" max="1793" width="35.85546875" customWidth="1"/>
    <col min="1794" max="1795" width="12.7109375" customWidth="1"/>
    <col min="1796" max="1796" width="11.85546875" customWidth="1"/>
    <col min="1797" max="1801" width="12.7109375" customWidth="1"/>
    <col min="2049" max="2049" width="35.85546875" customWidth="1"/>
    <col min="2050" max="2051" width="12.7109375" customWidth="1"/>
    <col min="2052" max="2052" width="11.85546875" customWidth="1"/>
    <col min="2053" max="2057" width="12.7109375" customWidth="1"/>
    <col min="2305" max="2305" width="35.85546875" customWidth="1"/>
    <col min="2306" max="2307" width="12.7109375" customWidth="1"/>
    <col min="2308" max="2308" width="11.85546875" customWidth="1"/>
    <col min="2309" max="2313" width="12.7109375" customWidth="1"/>
    <col min="2561" max="2561" width="35.85546875" customWidth="1"/>
    <col min="2562" max="2563" width="12.7109375" customWidth="1"/>
    <col min="2564" max="2564" width="11.85546875" customWidth="1"/>
    <col min="2565" max="2569" width="12.7109375" customWidth="1"/>
    <col min="2817" max="2817" width="35.85546875" customWidth="1"/>
    <col min="2818" max="2819" width="12.7109375" customWidth="1"/>
    <col min="2820" max="2820" width="11.85546875" customWidth="1"/>
    <col min="2821" max="2825" width="12.7109375" customWidth="1"/>
    <col min="3073" max="3073" width="35.85546875" customWidth="1"/>
    <col min="3074" max="3075" width="12.7109375" customWidth="1"/>
    <col min="3076" max="3076" width="11.85546875" customWidth="1"/>
    <col min="3077" max="3081" width="12.7109375" customWidth="1"/>
    <col min="3329" max="3329" width="35.85546875" customWidth="1"/>
    <col min="3330" max="3331" width="12.7109375" customWidth="1"/>
    <col min="3332" max="3332" width="11.85546875" customWidth="1"/>
    <col min="3333" max="3337" width="12.7109375" customWidth="1"/>
    <col min="3585" max="3585" width="35.85546875" customWidth="1"/>
    <col min="3586" max="3587" width="12.7109375" customWidth="1"/>
    <col min="3588" max="3588" width="11.85546875" customWidth="1"/>
    <col min="3589" max="3593" width="12.7109375" customWidth="1"/>
    <col min="3841" max="3841" width="35.85546875" customWidth="1"/>
    <col min="3842" max="3843" width="12.7109375" customWidth="1"/>
    <col min="3844" max="3844" width="11.85546875" customWidth="1"/>
    <col min="3845" max="3849" width="12.7109375" customWidth="1"/>
    <col min="4097" max="4097" width="35.85546875" customWidth="1"/>
    <col min="4098" max="4099" width="12.7109375" customWidth="1"/>
    <col min="4100" max="4100" width="11.85546875" customWidth="1"/>
    <col min="4101" max="4105" width="12.7109375" customWidth="1"/>
    <col min="4353" max="4353" width="35.85546875" customWidth="1"/>
    <col min="4354" max="4355" width="12.7109375" customWidth="1"/>
    <col min="4356" max="4356" width="11.85546875" customWidth="1"/>
    <col min="4357" max="4361" width="12.7109375" customWidth="1"/>
    <col min="4609" max="4609" width="35.85546875" customWidth="1"/>
    <col min="4610" max="4611" width="12.7109375" customWidth="1"/>
    <col min="4612" max="4612" width="11.85546875" customWidth="1"/>
    <col min="4613" max="4617" width="12.7109375" customWidth="1"/>
    <col min="4865" max="4865" width="35.85546875" customWidth="1"/>
    <col min="4866" max="4867" width="12.7109375" customWidth="1"/>
    <col min="4868" max="4868" width="11.85546875" customWidth="1"/>
    <col min="4869" max="4873" width="12.7109375" customWidth="1"/>
    <col min="5121" max="5121" width="35.85546875" customWidth="1"/>
    <col min="5122" max="5123" width="12.7109375" customWidth="1"/>
    <col min="5124" max="5124" width="11.85546875" customWidth="1"/>
    <col min="5125" max="5129" width="12.7109375" customWidth="1"/>
    <col min="5377" max="5377" width="35.85546875" customWidth="1"/>
    <col min="5378" max="5379" width="12.7109375" customWidth="1"/>
    <col min="5380" max="5380" width="11.85546875" customWidth="1"/>
    <col min="5381" max="5385" width="12.7109375" customWidth="1"/>
    <col min="5633" max="5633" width="35.85546875" customWidth="1"/>
    <col min="5634" max="5635" width="12.7109375" customWidth="1"/>
    <col min="5636" max="5636" width="11.85546875" customWidth="1"/>
    <col min="5637" max="5641" width="12.7109375" customWidth="1"/>
    <col min="5889" max="5889" width="35.85546875" customWidth="1"/>
    <col min="5890" max="5891" width="12.7109375" customWidth="1"/>
    <col min="5892" max="5892" width="11.85546875" customWidth="1"/>
    <col min="5893" max="5897" width="12.7109375" customWidth="1"/>
    <col min="6145" max="6145" width="35.85546875" customWidth="1"/>
    <col min="6146" max="6147" width="12.7109375" customWidth="1"/>
    <col min="6148" max="6148" width="11.85546875" customWidth="1"/>
    <col min="6149" max="6153" width="12.7109375" customWidth="1"/>
    <col min="6401" max="6401" width="35.85546875" customWidth="1"/>
    <col min="6402" max="6403" width="12.7109375" customWidth="1"/>
    <col min="6404" max="6404" width="11.85546875" customWidth="1"/>
    <col min="6405" max="6409" width="12.7109375" customWidth="1"/>
    <col min="6657" max="6657" width="35.85546875" customWidth="1"/>
    <col min="6658" max="6659" width="12.7109375" customWidth="1"/>
    <col min="6660" max="6660" width="11.85546875" customWidth="1"/>
    <col min="6661" max="6665" width="12.7109375" customWidth="1"/>
    <col min="6913" max="6913" width="35.85546875" customWidth="1"/>
    <col min="6914" max="6915" width="12.7109375" customWidth="1"/>
    <col min="6916" max="6916" width="11.85546875" customWidth="1"/>
    <col min="6917" max="6921" width="12.7109375" customWidth="1"/>
    <col min="7169" max="7169" width="35.85546875" customWidth="1"/>
    <col min="7170" max="7171" width="12.7109375" customWidth="1"/>
    <col min="7172" max="7172" width="11.85546875" customWidth="1"/>
    <col min="7173" max="7177" width="12.7109375" customWidth="1"/>
    <col min="7425" max="7425" width="35.85546875" customWidth="1"/>
    <col min="7426" max="7427" width="12.7109375" customWidth="1"/>
    <col min="7428" max="7428" width="11.85546875" customWidth="1"/>
    <col min="7429" max="7433" width="12.7109375" customWidth="1"/>
    <col min="7681" max="7681" width="35.85546875" customWidth="1"/>
    <col min="7682" max="7683" width="12.7109375" customWidth="1"/>
    <col min="7684" max="7684" width="11.85546875" customWidth="1"/>
    <col min="7685" max="7689" width="12.7109375" customWidth="1"/>
    <col min="7937" max="7937" width="35.85546875" customWidth="1"/>
    <col min="7938" max="7939" width="12.7109375" customWidth="1"/>
    <col min="7940" max="7940" width="11.85546875" customWidth="1"/>
    <col min="7941" max="7945" width="12.7109375" customWidth="1"/>
    <col min="8193" max="8193" width="35.85546875" customWidth="1"/>
    <col min="8194" max="8195" width="12.7109375" customWidth="1"/>
    <col min="8196" max="8196" width="11.85546875" customWidth="1"/>
    <col min="8197" max="8201" width="12.7109375" customWidth="1"/>
    <col min="8449" max="8449" width="35.85546875" customWidth="1"/>
    <col min="8450" max="8451" width="12.7109375" customWidth="1"/>
    <col min="8452" max="8452" width="11.85546875" customWidth="1"/>
    <col min="8453" max="8457" width="12.7109375" customWidth="1"/>
    <col min="8705" max="8705" width="35.85546875" customWidth="1"/>
    <col min="8706" max="8707" width="12.7109375" customWidth="1"/>
    <col min="8708" max="8708" width="11.85546875" customWidth="1"/>
    <col min="8709" max="8713" width="12.7109375" customWidth="1"/>
    <col min="8961" max="8961" width="35.85546875" customWidth="1"/>
    <col min="8962" max="8963" width="12.7109375" customWidth="1"/>
    <col min="8964" max="8964" width="11.85546875" customWidth="1"/>
    <col min="8965" max="8969" width="12.7109375" customWidth="1"/>
    <col min="9217" max="9217" width="35.85546875" customWidth="1"/>
    <col min="9218" max="9219" width="12.7109375" customWidth="1"/>
    <col min="9220" max="9220" width="11.85546875" customWidth="1"/>
    <col min="9221" max="9225" width="12.7109375" customWidth="1"/>
    <col min="9473" max="9473" width="35.85546875" customWidth="1"/>
    <col min="9474" max="9475" width="12.7109375" customWidth="1"/>
    <col min="9476" max="9476" width="11.85546875" customWidth="1"/>
    <col min="9477" max="9481" width="12.7109375" customWidth="1"/>
    <col min="9729" max="9729" width="35.85546875" customWidth="1"/>
    <col min="9730" max="9731" width="12.7109375" customWidth="1"/>
    <col min="9732" max="9732" width="11.85546875" customWidth="1"/>
    <col min="9733" max="9737" width="12.7109375" customWidth="1"/>
    <col min="9985" max="9985" width="35.85546875" customWidth="1"/>
    <col min="9986" max="9987" width="12.7109375" customWidth="1"/>
    <col min="9988" max="9988" width="11.85546875" customWidth="1"/>
    <col min="9989" max="9993" width="12.7109375" customWidth="1"/>
    <col min="10241" max="10241" width="35.85546875" customWidth="1"/>
    <col min="10242" max="10243" width="12.7109375" customWidth="1"/>
    <col min="10244" max="10244" width="11.85546875" customWidth="1"/>
    <col min="10245" max="10249" width="12.7109375" customWidth="1"/>
    <col min="10497" max="10497" width="35.85546875" customWidth="1"/>
    <col min="10498" max="10499" width="12.7109375" customWidth="1"/>
    <col min="10500" max="10500" width="11.85546875" customWidth="1"/>
    <col min="10501" max="10505" width="12.7109375" customWidth="1"/>
    <col min="10753" max="10753" width="35.85546875" customWidth="1"/>
    <col min="10754" max="10755" width="12.7109375" customWidth="1"/>
    <col min="10756" max="10756" width="11.85546875" customWidth="1"/>
    <col min="10757" max="10761" width="12.7109375" customWidth="1"/>
    <col min="11009" max="11009" width="35.85546875" customWidth="1"/>
    <col min="11010" max="11011" width="12.7109375" customWidth="1"/>
    <col min="11012" max="11012" width="11.85546875" customWidth="1"/>
    <col min="11013" max="11017" width="12.7109375" customWidth="1"/>
    <col min="11265" max="11265" width="35.85546875" customWidth="1"/>
    <col min="11266" max="11267" width="12.7109375" customWidth="1"/>
    <col min="11268" max="11268" width="11.85546875" customWidth="1"/>
    <col min="11269" max="11273" width="12.7109375" customWidth="1"/>
    <col min="11521" max="11521" width="35.85546875" customWidth="1"/>
    <col min="11522" max="11523" width="12.7109375" customWidth="1"/>
    <col min="11524" max="11524" width="11.85546875" customWidth="1"/>
    <col min="11525" max="11529" width="12.7109375" customWidth="1"/>
    <col min="11777" max="11777" width="35.85546875" customWidth="1"/>
    <col min="11778" max="11779" width="12.7109375" customWidth="1"/>
    <col min="11780" max="11780" width="11.85546875" customWidth="1"/>
    <col min="11781" max="11785" width="12.7109375" customWidth="1"/>
    <col min="12033" max="12033" width="35.85546875" customWidth="1"/>
    <col min="12034" max="12035" width="12.7109375" customWidth="1"/>
    <col min="12036" max="12036" width="11.85546875" customWidth="1"/>
    <col min="12037" max="12041" width="12.7109375" customWidth="1"/>
    <col min="12289" max="12289" width="35.85546875" customWidth="1"/>
    <col min="12290" max="12291" width="12.7109375" customWidth="1"/>
    <col min="12292" max="12292" width="11.85546875" customWidth="1"/>
    <col min="12293" max="12297" width="12.7109375" customWidth="1"/>
    <col min="12545" max="12545" width="35.85546875" customWidth="1"/>
    <col min="12546" max="12547" width="12.7109375" customWidth="1"/>
    <col min="12548" max="12548" width="11.85546875" customWidth="1"/>
    <col min="12549" max="12553" width="12.7109375" customWidth="1"/>
    <col min="12801" max="12801" width="35.85546875" customWidth="1"/>
    <col min="12802" max="12803" width="12.7109375" customWidth="1"/>
    <col min="12804" max="12804" width="11.85546875" customWidth="1"/>
    <col min="12805" max="12809" width="12.7109375" customWidth="1"/>
    <col min="13057" max="13057" width="35.85546875" customWidth="1"/>
    <col min="13058" max="13059" width="12.7109375" customWidth="1"/>
    <col min="13060" max="13060" width="11.85546875" customWidth="1"/>
    <col min="13061" max="13065" width="12.7109375" customWidth="1"/>
    <col min="13313" max="13313" width="35.85546875" customWidth="1"/>
    <col min="13314" max="13315" width="12.7109375" customWidth="1"/>
    <col min="13316" max="13316" width="11.85546875" customWidth="1"/>
    <col min="13317" max="13321" width="12.7109375" customWidth="1"/>
    <col min="13569" max="13569" width="35.85546875" customWidth="1"/>
    <col min="13570" max="13571" width="12.7109375" customWidth="1"/>
    <col min="13572" max="13572" width="11.85546875" customWidth="1"/>
    <col min="13573" max="13577" width="12.7109375" customWidth="1"/>
    <col min="13825" max="13825" width="35.85546875" customWidth="1"/>
    <col min="13826" max="13827" width="12.7109375" customWidth="1"/>
    <col min="13828" max="13828" width="11.85546875" customWidth="1"/>
    <col min="13829" max="13833" width="12.7109375" customWidth="1"/>
    <col min="14081" max="14081" width="35.85546875" customWidth="1"/>
    <col min="14082" max="14083" width="12.7109375" customWidth="1"/>
    <col min="14084" max="14084" width="11.85546875" customWidth="1"/>
    <col min="14085" max="14089" width="12.7109375" customWidth="1"/>
    <col min="14337" max="14337" width="35.85546875" customWidth="1"/>
    <col min="14338" max="14339" width="12.7109375" customWidth="1"/>
    <col min="14340" max="14340" width="11.85546875" customWidth="1"/>
    <col min="14341" max="14345" width="12.7109375" customWidth="1"/>
    <col min="14593" max="14593" width="35.85546875" customWidth="1"/>
    <col min="14594" max="14595" width="12.7109375" customWidth="1"/>
    <col min="14596" max="14596" width="11.85546875" customWidth="1"/>
    <col min="14597" max="14601" width="12.7109375" customWidth="1"/>
    <col min="14849" max="14849" width="35.85546875" customWidth="1"/>
    <col min="14850" max="14851" width="12.7109375" customWidth="1"/>
    <col min="14852" max="14852" width="11.85546875" customWidth="1"/>
    <col min="14853" max="14857" width="12.7109375" customWidth="1"/>
    <col min="15105" max="15105" width="35.85546875" customWidth="1"/>
    <col min="15106" max="15107" width="12.7109375" customWidth="1"/>
    <col min="15108" max="15108" width="11.85546875" customWidth="1"/>
    <col min="15109" max="15113" width="12.7109375" customWidth="1"/>
    <col min="15361" max="15361" width="35.85546875" customWidth="1"/>
    <col min="15362" max="15363" width="12.7109375" customWidth="1"/>
    <col min="15364" max="15364" width="11.85546875" customWidth="1"/>
    <col min="15365" max="15369" width="12.7109375" customWidth="1"/>
    <col min="15617" max="15617" width="35.85546875" customWidth="1"/>
    <col min="15618" max="15619" width="12.7109375" customWidth="1"/>
    <col min="15620" max="15620" width="11.85546875" customWidth="1"/>
    <col min="15621" max="15625" width="12.7109375" customWidth="1"/>
    <col min="15873" max="15873" width="35.85546875" customWidth="1"/>
    <col min="15874" max="15875" width="12.7109375" customWidth="1"/>
    <col min="15876" max="15876" width="11.85546875" customWidth="1"/>
    <col min="15877" max="15881" width="12.7109375" customWidth="1"/>
    <col min="16129" max="16129" width="35.85546875" customWidth="1"/>
    <col min="16130" max="16131" width="12.7109375" customWidth="1"/>
    <col min="16132" max="16132" width="11.85546875" customWidth="1"/>
    <col min="16133" max="16137" width="12.7109375" customWidth="1"/>
  </cols>
  <sheetData>
    <row r="1" spans="1:35" x14ac:dyDescent="0.2">
      <c r="H1" s="583" t="s">
        <v>511</v>
      </c>
      <c r="I1" s="583"/>
      <c r="J1" s="583"/>
      <c r="K1" s="583"/>
      <c r="L1" s="583"/>
      <c r="M1" s="583"/>
    </row>
    <row r="2" spans="1:35" ht="44.25" customHeight="1" x14ac:dyDescent="0.2">
      <c r="A2" s="586" t="s">
        <v>502</v>
      </c>
      <c r="B2" s="586"/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6"/>
    </row>
    <row r="3" spans="1:35" s="321" customFormat="1" ht="20.25" customHeight="1" x14ac:dyDescent="0.2">
      <c r="G3" s="582" t="s">
        <v>45</v>
      </c>
      <c r="H3" s="582"/>
      <c r="I3" s="582"/>
      <c r="J3" s="582"/>
      <c r="K3" s="582"/>
      <c r="L3" s="582"/>
      <c r="M3" s="582"/>
    </row>
    <row r="4" spans="1:35" s="323" customFormat="1" ht="25.5" customHeight="1" x14ac:dyDescent="0.2">
      <c r="A4" s="584" t="s">
        <v>24</v>
      </c>
      <c r="B4" s="585" t="s">
        <v>365</v>
      </c>
      <c r="C4" s="585" t="s">
        <v>366</v>
      </c>
      <c r="D4" s="585" t="s">
        <v>367</v>
      </c>
      <c r="E4" s="579" t="s">
        <v>501</v>
      </c>
      <c r="F4" s="580"/>
      <c r="G4" s="580"/>
      <c r="H4" s="580"/>
      <c r="I4" s="580"/>
      <c r="J4" s="580"/>
      <c r="K4" s="580"/>
      <c r="L4" s="580"/>
      <c r="M4" s="581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</row>
    <row r="5" spans="1:35" s="323" customFormat="1" ht="44.25" customHeight="1" x14ac:dyDescent="0.2">
      <c r="A5" s="584"/>
      <c r="B5" s="585"/>
      <c r="C5" s="585"/>
      <c r="D5" s="585"/>
      <c r="E5" s="324" t="s">
        <v>368</v>
      </c>
      <c r="F5" s="324" t="s">
        <v>369</v>
      </c>
      <c r="G5" s="324" t="s">
        <v>494</v>
      </c>
      <c r="H5" s="324" t="s">
        <v>370</v>
      </c>
      <c r="I5" s="324" t="s">
        <v>371</v>
      </c>
      <c r="J5" s="479" t="s">
        <v>165</v>
      </c>
      <c r="K5" s="479" t="s">
        <v>196</v>
      </c>
      <c r="L5" s="479" t="s">
        <v>197</v>
      </c>
      <c r="M5" s="479" t="s">
        <v>490</v>
      </c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</row>
    <row r="6" spans="1:35" s="10" customFormat="1" ht="30" customHeight="1" x14ac:dyDescent="0.2">
      <c r="A6" s="325" t="s">
        <v>372</v>
      </c>
      <c r="B6" s="326">
        <v>20477</v>
      </c>
      <c r="C6" s="326">
        <v>20477</v>
      </c>
      <c r="D6" s="327">
        <v>20782</v>
      </c>
      <c r="E6" s="326">
        <v>18847</v>
      </c>
      <c r="F6" s="326">
        <v>1217</v>
      </c>
      <c r="G6" s="326">
        <v>0</v>
      </c>
      <c r="H6" s="326">
        <v>0</v>
      </c>
      <c r="I6" s="328">
        <f>SUM(E6:F6)+H6-G6</f>
        <v>20064</v>
      </c>
      <c r="J6" s="328">
        <f>I6</f>
        <v>20064</v>
      </c>
      <c r="K6" s="328"/>
      <c r="L6" s="328">
        <v>10759</v>
      </c>
      <c r="M6" s="513">
        <f>L6/J6</f>
        <v>0.53623405103668265</v>
      </c>
      <c r="N6" s="9"/>
      <c r="O6" s="9"/>
      <c r="P6" s="9"/>
      <c r="Q6" s="9"/>
    </row>
    <row r="7" spans="1:35" s="10" customFormat="1" ht="30" customHeight="1" x14ac:dyDescent="0.2">
      <c r="A7" s="325" t="s">
        <v>373</v>
      </c>
      <c r="B7" s="326">
        <v>77</v>
      </c>
      <c r="C7" s="326">
        <v>77</v>
      </c>
      <c r="D7" s="327">
        <v>25</v>
      </c>
      <c r="E7" s="326">
        <v>21</v>
      </c>
      <c r="F7" s="326">
        <v>0</v>
      </c>
      <c r="G7" s="326">
        <v>0</v>
      </c>
      <c r="H7" s="326">
        <v>0</v>
      </c>
      <c r="I7" s="328">
        <f t="shared" ref="I7:I14" si="0">SUM(E7:F7)+H7-G7</f>
        <v>21</v>
      </c>
      <c r="J7" s="328">
        <f t="shared" ref="J7:J15" si="1">I7</f>
        <v>21</v>
      </c>
      <c r="K7" s="328"/>
      <c r="L7" s="328">
        <v>14</v>
      </c>
      <c r="M7" s="513">
        <f t="shared" ref="M7:M15" si="2">L7/J7</f>
        <v>0.66666666666666663</v>
      </c>
      <c r="N7" s="9"/>
      <c r="O7" s="9"/>
      <c r="P7" s="9"/>
      <c r="Q7" s="9"/>
    </row>
    <row r="8" spans="1:35" s="10" customFormat="1" ht="30" customHeight="1" x14ac:dyDescent="0.2">
      <c r="A8" s="325" t="s">
        <v>374</v>
      </c>
      <c r="B8" s="329">
        <v>32</v>
      </c>
      <c r="C8" s="329">
        <v>32</v>
      </c>
      <c r="D8" s="330">
        <v>0</v>
      </c>
      <c r="E8" s="329">
        <v>0</v>
      </c>
      <c r="F8" s="329">
        <v>46</v>
      </c>
      <c r="G8" s="329"/>
      <c r="H8" s="329"/>
      <c r="I8" s="328">
        <f t="shared" si="0"/>
        <v>46</v>
      </c>
      <c r="J8" s="328">
        <f t="shared" si="1"/>
        <v>46</v>
      </c>
      <c r="K8" s="328"/>
      <c r="L8" s="328"/>
      <c r="M8" s="513">
        <f t="shared" si="2"/>
        <v>0</v>
      </c>
      <c r="N8" s="331"/>
      <c r="O8" s="331"/>
      <c r="P8" s="331"/>
      <c r="Q8" s="331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2"/>
      <c r="AI8" s="332"/>
    </row>
    <row r="9" spans="1:35" s="10" customFormat="1" ht="30" customHeight="1" x14ac:dyDescent="0.2">
      <c r="A9" s="325" t="s">
        <v>375</v>
      </c>
      <c r="B9" s="326">
        <v>148496</v>
      </c>
      <c r="C9" s="326">
        <v>148496</v>
      </c>
      <c r="D9" s="327">
        <v>166558</v>
      </c>
      <c r="E9" s="326">
        <v>157780</v>
      </c>
      <c r="F9" s="326">
        <v>12852</v>
      </c>
      <c r="G9" s="326">
        <v>5980</v>
      </c>
      <c r="H9" s="326"/>
      <c r="I9" s="328">
        <f t="shared" si="0"/>
        <v>164652</v>
      </c>
      <c r="J9" s="328">
        <f t="shared" si="1"/>
        <v>164652</v>
      </c>
      <c r="K9" s="328"/>
      <c r="L9" s="328">
        <v>97632</v>
      </c>
      <c r="M9" s="513">
        <f t="shared" si="2"/>
        <v>0.59295969681510097</v>
      </c>
      <c r="N9" s="9"/>
      <c r="O9" s="9"/>
      <c r="P9" s="9"/>
      <c r="Q9" s="9"/>
    </row>
    <row r="10" spans="1:35" s="10" customFormat="1" ht="30" customHeight="1" x14ac:dyDescent="0.2">
      <c r="A10" s="325" t="s">
        <v>376</v>
      </c>
      <c r="B10" s="326">
        <v>420</v>
      </c>
      <c r="C10" s="326">
        <v>420</v>
      </c>
      <c r="D10" s="327">
        <v>355</v>
      </c>
      <c r="E10" s="326">
        <v>50</v>
      </c>
      <c r="F10" s="326">
        <v>0</v>
      </c>
      <c r="G10" s="326"/>
      <c r="H10" s="326"/>
      <c r="I10" s="328">
        <f t="shared" si="0"/>
        <v>50</v>
      </c>
      <c r="J10" s="328">
        <f t="shared" si="1"/>
        <v>50</v>
      </c>
      <c r="K10" s="328"/>
      <c r="L10" s="328"/>
      <c r="M10" s="513">
        <f t="shared" si="2"/>
        <v>0</v>
      </c>
      <c r="N10" s="9"/>
      <c r="O10" s="9"/>
      <c r="P10" s="9"/>
      <c r="Q10" s="9"/>
    </row>
    <row r="11" spans="1:35" s="10" customFormat="1" ht="30" customHeight="1" x14ac:dyDescent="0.2">
      <c r="A11" s="325" t="s">
        <v>377</v>
      </c>
      <c r="B11" s="326">
        <v>2561</v>
      </c>
      <c r="C11" s="326">
        <v>2561</v>
      </c>
      <c r="D11" s="327">
        <v>2110</v>
      </c>
      <c r="E11" s="326">
        <v>2036</v>
      </c>
      <c r="F11" s="326">
        <v>0</v>
      </c>
      <c r="G11" s="326"/>
      <c r="H11" s="326"/>
      <c r="I11" s="328">
        <f t="shared" si="0"/>
        <v>2036</v>
      </c>
      <c r="J11" s="328">
        <f t="shared" si="1"/>
        <v>2036</v>
      </c>
      <c r="K11" s="328"/>
      <c r="L11" s="328">
        <v>1549</v>
      </c>
      <c r="M11" s="513">
        <f t="shared" si="2"/>
        <v>0.76080550098231825</v>
      </c>
      <c r="N11" s="9"/>
      <c r="O11" s="9"/>
      <c r="P11" s="9"/>
      <c r="Q11" s="9"/>
    </row>
    <row r="12" spans="1:35" s="10" customFormat="1" ht="30" customHeight="1" x14ac:dyDescent="0.2">
      <c r="A12" s="325" t="s">
        <v>378</v>
      </c>
      <c r="B12" s="326">
        <v>23</v>
      </c>
      <c r="C12" s="326">
        <v>23</v>
      </c>
      <c r="D12" s="327">
        <v>15</v>
      </c>
      <c r="E12" s="326">
        <v>13</v>
      </c>
      <c r="F12" s="326">
        <v>0</v>
      </c>
      <c r="G12" s="326"/>
      <c r="H12" s="326"/>
      <c r="I12" s="328">
        <f t="shared" si="0"/>
        <v>13</v>
      </c>
      <c r="J12" s="328">
        <f t="shared" si="1"/>
        <v>13</v>
      </c>
      <c r="K12" s="328"/>
      <c r="L12" s="328">
        <v>42</v>
      </c>
      <c r="M12" s="513">
        <f t="shared" si="2"/>
        <v>3.2307692307692308</v>
      </c>
      <c r="N12" s="9"/>
      <c r="O12" s="9"/>
      <c r="P12" s="9"/>
      <c r="Q12" s="9"/>
    </row>
    <row r="13" spans="1:35" s="10" customFormat="1" ht="30" customHeight="1" x14ac:dyDescent="0.2">
      <c r="A13" s="325" t="s">
        <v>379</v>
      </c>
      <c r="B13" s="326">
        <v>16457</v>
      </c>
      <c r="C13" s="326">
        <v>16457</v>
      </c>
      <c r="D13" s="327">
        <v>18685</v>
      </c>
      <c r="E13" s="326">
        <v>14642</v>
      </c>
      <c r="F13" s="326">
        <v>3219</v>
      </c>
      <c r="G13" s="326"/>
      <c r="H13" s="326"/>
      <c r="I13" s="328">
        <f t="shared" si="0"/>
        <v>17861</v>
      </c>
      <c r="J13" s="328">
        <f t="shared" si="1"/>
        <v>17861</v>
      </c>
      <c r="K13" s="328"/>
      <c r="L13" s="328">
        <v>9769</v>
      </c>
      <c r="M13" s="513">
        <f t="shared" si="2"/>
        <v>0.54694585969430598</v>
      </c>
      <c r="N13" s="9"/>
      <c r="O13" s="9"/>
      <c r="P13" s="9"/>
      <c r="Q13" s="9"/>
    </row>
    <row r="14" spans="1:35" s="10" customFormat="1" ht="30" customHeight="1" x14ac:dyDescent="0.2">
      <c r="A14" s="325" t="s">
        <v>380</v>
      </c>
      <c r="B14" s="326">
        <v>2874</v>
      </c>
      <c r="C14" s="326">
        <v>2874</v>
      </c>
      <c r="D14" s="327">
        <v>4071</v>
      </c>
      <c r="E14" s="326">
        <v>559</v>
      </c>
      <c r="F14" s="326">
        <v>2953</v>
      </c>
      <c r="G14" s="326"/>
      <c r="H14" s="326"/>
      <c r="I14" s="328">
        <f t="shared" si="0"/>
        <v>3512</v>
      </c>
      <c r="J14" s="328">
        <f t="shared" si="1"/>
        <v>3512</v>
      </c>
      <c r="K14" s="328"/>
      <c r="L14" s="328">
        <v>1523</v>
      </c>
      <c r="M14" s="513">
        <f t="shared" si="2"/>
        <v>0.43365603644646927</v>
      </c>
      <c r="N14" s="9"/>
      <c r="O14" s="9"/>
      <c r="P14" s="9"/>
      <c r="Q14" s="9"/>
    </row>
    <row r="15" spans="1:35" s="336" customFormat="1" ht="30" customHeight="1" x14ac:dyDescent="0.2">
      <c r="A15" s="333" t="s">
        <v>273</v>
      </c>
      <c r="B15" s="334">
        <f t="shared" ref="B15:I15" si="3">SUM(B6:B14)</f>
        <v>191417</v>
      </c>
      <c r="C15" s="334">
        <f t="shared" si="3"/>
        <v>191417</v>
      </c>
      <c r="D15" s="334">
        <f t="shared" si="3"/>
        <v>212601</v>
      </c>
      <c r="E15" s="334">
        <f t="shared" si="3"/>
        <v>193948</v>
      </c>
      <c r="F15" s="334">
        <f t="shared" si="3"/>
        <v>20287</v>
      </c>
      <c r="G15" s="334">
        <f t="shared" si="3"/>
        <v>5980</v>
      </c>
      <c r="H15" s="334">
        <f t="shared" si="3"/>
        <v>0</v>
      </c>
      <c r="I15" s="335">
        <f t="shared" si="3"/>
        <v>208255</v>
      </c>
      <c r="J15" s="328">
        <f t="shared" si="1"/>
        <v>208255</v>
      </c>
      <c r="K15" s="328">
        <f t="shared" ref="K15" si="4">J15</f>
        <v>208255</v>
      </c>
      <c r="L15" s="328">
        <f>SUM(L6:L14)</f>
        <v>121288</v>
      </c>
      <c r="M15" s="513">
        <f t="shared" si="2"/>
        <v>0.58240138291997789</v>
      </c>
    </row>
    <row r="16" spans="1:35" x14ac:dyDescent="0.2">
      <c r="D16" s="3"/>
      <c r="E16" s="3"/>
      <c r="F16" s="3"/>
      <c r="G16" s="3"/>
      <c r="H16" s="3"/>
      <c r="I16" s="337"/>
      <c r="J16" s="3"/>
      <c r="K16" s="3"/>
      <c r="L16" s="3"/>
      <c r="M16" s="3"/>
      <c r="N16" s="3"/>
      <c r="O16" s="3"/>
      <c r="P16" s="3"/>
      <c r="Q16" s="3"/>
    </row>
    <row r="17" spans="1:17" x14ac:dyDescent="0.2">
      <c r="A17" t="s">
        <v>46</v>
      </c>
      <c r="D17" s="3"/>
      <c r="E17" s="3"/>
      <c r="F17" s="3"/>
      <c r="G17" s="3"/>
      <c r="H17" s="3"/>
      <c r="I17" s="337"/>
      <c r="J17" s="3"/>
      <c r="K17" s="3"/>
      <c r="L17" s="3"/>
      <c r="M17" s="3"/>
      <c r="N17" s="3"/>
      <c r="O17" s="3"/>
      <c r="P17" s="3"/>
      <c r="Q17" s="3"/>
    </row>
    <row r="18" spans="1:17" x14ac:dyDescent="0.2">
      <c r="A18" t="s">
        <v>46</v>
      </c>
      <c r="D18" s="3"/>
      <c r="E18" s="3"/>
      <c r="F18" s="3"/>
      <c r="G18" s="3"/>
      <c r="H18" s="3"/>
      <c r="I18" s="337"/>
      <c r="J18" s="3"/>
      <c r="K18" s="3"/>
      <c r="L18" s="3"/>
      <c r="M18" s="3"/>
      <c r="N18" s="3"/>
      <c r="O18" s="3"/>
      <c r="P18" s="3"/>
      <c r="Q18" s="3"/>
    </row>
    <row r="19" spans="1:17" x14ac:dyDescent="0.2">
      <c r="A19" t="s">
        <v>46</v>
      </c>
      <c r="D19" s="3"/>
      <c r="E19" s="3"/>
      <c r="F19" s="3"/>
      <c r="G19" s="3"/>
      <c r="H19" s="3"/>
      <c r="I19" s="337"/>
      <c r="J19" s="3"/>
      <c r="K19" s="3"/>
      <c r="L19" s="3"/>
      <c r="M19" s="3"/>
      <c r="N19" s="3"/>
      <c r="O19" s="3"/>
      <c r="P19" s="3"/>
      <c r="Q19" s="3"/>
    </row>
    <row r="20" spans="1:17" x14ac:dyDescent="0.2">
      <c r="D20" s="3"/>
      <c r="E20" s="3"/>
      <c r="F20" s="3"/>
      <c r="G20" s="3"/>
      <c r="H20" s="3"/>
      <c r="I20" s="337"/>
      <c r="J20" s="3"/>
      <c r="K20" s="3"/>
      <c r="L20" s="3"/>
      <c r="M20" s="3"/>
      <c r="N20" s="3"/>
      <c r="O20" s="3"/>
      <c r="P20" s="3"/>
      <c r="Q20" s="3"/>
    </row>
  </sheetData>
  <mergeCells count="8">
    <mergeCell ref="E4:M4"/>
    <mergeCell ref="G3:M3"/>
    <mergeCell ref="H1:M1"/>
    <mergeCell ref="A4:A5"/>
    <mergeCell ref="B4:B5"/>
    <mergeCell ref="C4:C5"/>
    <mergeCell ref="D4:D5"/>
    <mergeCell ref="A2:M2"/>
  </mergeCells>
  <printOptions horizontalCentered="1"/>
  <pageMargins left="0" right="0" top="0.59055118110236227" bottom="0.59055118110236227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AH355"/>
  <sheetViews>
    <sheetView topLeftCell="A5" zoomScale="120" zoomScaleNormal="75" zoomScaleSheetLayoutView="135" workbookViewId="0">
      <selection activeCell="AL21" sqref="AL21"/>
    </sheetView>
  </sheetViews>
  <sheetFormatPr defaultRowHeight="12.75" x14ac:dyDescent="0.2"/>
  <cols>
    <col min="1" max="1" width="6.85546875" style="339" customWidth="1"/>
    <col min="2" max="2" width="56.85546875" style="340" customWidth="1"/>
    <col min="3" max="3" width="8" style="341" hidden="1" customWidth="1"/>
    <col min="4" max="4" width="2.85546875" style="342" hidden="1" customWidth="1"/>
    <col min="5" max="5" width="9.28515625" style="458" customWidth="1"/>
    <col min="6" max="6" width="0.140625" style="345" hidden="1" customWidth="1"/>
    <col min="7" max="7" width="1.42578125" style="345" hidden="1" customWidth="1"/>
    <col min="8" max="8" width="7" style="456" customWidth="1"/>
    <col min="9" max="9" width="10.42578125" style="458" customWidth="1"/>
    <col min="10" max="10" width="9.140625" style="345" hidden="1" customWidth="1"/>
    <col min="11" max="11" width="11.7109375" style="345" hidden="1" customWidth="1"/>
    <col min="12" max="12" width="3.85546875" style="345" hidden="1" customWidth="1"/>
    <col min="13" max="13" width="3.7109375" style="345" hidden="1" customWidth="1"/>
    <col min="14" max="14" width="3.85546875" style="456" hidden="1" customWidth="1"/>
    <col min="15" max="15" width="7.140625" style="458" hidden="1" customWidth="1"/>
    <col min="16" max="16" width="3.85546875" style="345" hidden="1" customWidth="1"/>
    <col min="17" max="17" width="4.28515625" style="345" hidden="1" customWidth="1"/>
    <col min="18" max="18" width="5.7109375" style="456" hidden="1" customWidth="1"/>
    <col min="19" max="19" width="7.85546875" style="458" hidden="1" customWidth="1"/>
    <col min="20" max="21" width="4.7109375" style="345" hidden="1" customWidth="1"/>
    <col min="22" max="22" width="5.85546875" style="456" hidden="1" customWidth="1"/>
    <col min="23" max="23" width="8.140625" style="458" hidden="1" customWidth="1"/>
    <col min="24" max="25" width="4.7109375" style="345" hidden="1" customWidth="1"/>
    <col min="26" max="26" width="5.85546875" style="456" hidden="1" customWidth="1"/>
    <col min="27" max="27" width="10" style="458" hidden="1" customWidth="1"/>
    <col min="28" max="29" width="4.7109375" style="345" hidden="1" customWidth="1"/>
    <col min="30" max="30" width="5.85546875" style="456" hidden="1" customWidth="1"/>
    <col min="31" max="31" width="10" style="458" hidden="1" customWidth="1"/>
    <col min="32" max="256" width="9.140625" style="346"/>
    <col min="257" max="257" width="6.85546875" style="346" customWidth="1"/>
    <col min="258" max="258" width="56.85546875" style="346" customWidth="1"/>
    <col min="259" max="260" width="0" style="346" hidden="1" customWidth="1"/>
    <col min="261" max="261" width="9.28515625" style="346" customWidth="1"/>
    <col min="262" max="263" width="0" style="346" hidden="1" customWidth="1"/>
    <col min="264" max="264" width="7" style="346" customWidth="1"/>
    <col min="265" max="265" width="10.42578125" style="346" customWidth="1"/>
    <col min="266" max="287" width="0" style="346" hidden="1" customWidth="1"/>
    <col min="288" max="512" width="9.140625" style="346"/>
    <col min="513" max="513" width="6.85546875" style="346" customWidth="1"/>
    <col min="514" max="514" width="56.85546875" style="346" customWidth="1"/>
    <col min="515" max="516" width="0" style="346" hidden="1" customWidth="1"/>
    <col min="517" max="517" width="9.28515625" style="346" customWidth="1"/>
    <col min="518" max="519" width="0" style="346" hidden="1" customWidth="1"/>
    <col min="520" max="520" width="7" style="346" customWidth="1"/>
    <col min="521" max="521" width="10.42578125" style="346" customWidth="1"/>
    <col min="522" max="543" width="0" style="346" hidden="1" customWidth="1"/>
    <col min="544" max="768" width="9.140625" style="346"/>
    <col min="769" max="769" width="6.85546875" style="346" customWidth="1"/>
    <col min="770" max="770" width="56.85546875" style="346" customWidth="1"/>
    <col min="771" max="772" width="0" style="346" hidden="1" customWidth="1"/>
    <col min="773" max="773" width="9.28515625" style="346" customWidth="1"/>
    <col min="774" max="775" width="0" style="346" hidden="1" customWidth="1"/>
    <col min="776" max="776" width="7" style="346" customWidth="1"/>
    <col min="777" max="777" width="10.42578125" style="346" customWidth="1"/>
    <col min="778" max="799" width="0" style="346" hidden="1" customWidth="1"/>
    <col min="800" max="1024" width="9.140625" style="346"/>
    <col min="1025" max="1025" width="6.85546875" style="346" customWidth="1"/>
    <col min="1026" max="1026" width="56.85546875" style="346" customWidth="1"/>
    <col min="1027" max="1028" width="0" style="346" hidden="1" customWidth="1"/>
    <col min="1029" max="1029" width="9.28515625" style="346" customWidth="1"/>
    <col min="1030" max="1031" width="0" style="346" hidden="1" customWidth="1"/>
    <col min="1032" max="1032" width="7" style="346" customWidth="1"/>
    <col min="1033" max="1033" width="10.42578125" style="346" customWidth="1"/>
    <col min="1034" max="1055" width="0" style="346" hidden="1" customWidth="1"/>
    <col min="1056" max="1280" width="9.140625" style="346"/>
    <col min="1281" max="1281" width="6.85546875" style="346" customWidth="1"/>
    <col min="1282" max="1282" width="56.85546875" style="346" customWidth="1"/>
    <col min="1283" max="1284" width="0" style="346" hidden="1" customWidth="1"/>
    <col min="1285" max="1285" width="9.28515625" style="346" customWidth="1"/>
    <col min="1286" max="1287" width="0" style="346" hidden="1" customWidth="1"/>
    <col min="1288" max="1288" width="7" style="346" customWidth="1"/>
    <col min="1289" max="1289" width="10.42578125" style="346" customWidth="1"/>
    <col min="1290" max="1311" width="0" style="346" hidden="1" customWidth="1"/>
    <col min="1312" max="1536" width="9.140625" style="346"/>
    <col min="1537" max="1537" width="6.85546875" style="346" customWidth="1"/>
    <col min="1538" max="1538" width="56.85546875" style="346" customWidth="1"/>
    <col min="1539" max="1540" width="0" style="346" hidden="1" customWidth="1"/>
    <col min="1541" max="1541" width="9.28515625" style="346" customWidth="1"/>
    <col min="1542" max="1543" width="0" style="346" hidden="1" customWidth="1"/>
    <col min="1544" max="1544" width="7" style="346" customWidth="1"/>
    <col min="1545" max="1545" width="10.42578125" style="346" customWidth="1"/>
    <col min="1546" max="1567" width="0" style="346" hidden="1" customWidth="1"/>
    <col min="1568" max="1792" width="9.140625" style="346"/>
    <col min="1793" max="1793" width="6.85546875" style="346" customWidth="1"/>
    <col min="1794" max="1794" width="56.85546875" style="346" customWidth="1"/>
    <col min="1795" max="1796" width="0" style="346" hidden="1" customWidth="1"/>
    <col min="1797" max="1797" width="9.28515625" style="346" customWidth="1"/>
    <col min="1798" max="1799" width="0" style="346" hidden="1" customWidth="1"/>
    <col min="1800" max="1800" width="7" style="346" customWidth="1"/>
    <col min="1801" max="1801" width="10.42578125" style="346" customWidth="1"/>
    <col min="1802" max="1823" width="0" style="346" hidden="1" customWidth="1"/>
    <col min="1824" max="2048" width="9.140625" style="346"/>
    <col min="2049" max="2049" width="6.85546875" style="346" customWidth="1"/>
    <col min="2050" max="2050" width="56.85546875" style="346" customWidth="1"/>
    <col min="2051" max="2052" width="0" style="346" hidden="1" customWidth="1"/>
    <col min="2053" max="2053" width="9.28515625" style="346" customWidth="1"/>
    <col min="2054" max="2055" width="0" style="346" hidden="1" customWidth="1"/>
    <col min="2056" max="2056" width="7" style="346" customWidth="1"/>
    <col min="2057" max="2057" width="10.42578125" style="346" customWidth="1"/>
    <col min="2058" max="2079" width="0" style="346" hidden="1" customWidth="1"/>
    <col min="2080" max="2304" width="9.140625" style="346"/>
    <col min="2305" max="2305" width="6.85546875" style="346" customWidth="1"/>
    <col min="2306" max="2306" width="56.85546875" style="346" customWidth="1"/>
    <col min="2307" max="2308" width="0" style="346" hidden="1" customWidth="1"/>
    <col min="2309" max="2309" width="9.28515625" style="346" customWidth="1"/>
    <col min="2310" max="2311" width="0" style="346" hidden="1" customWidth="1"/>
    <col min="2312" max="2312" width="7" style="346" customWidth="1"/>
    <col min="2313" max="2313" width="10.42578125" style="346" customWidth="1"/>
    <col min="2314" max="2335" width="0" style="346" hidden="1" customWidth="1"/>
    <col min="2336" max="2560" width="9.140625" style="346"/>
    <col min="2561" max="2561" width="6.85546875" style="346" customWidth="1"/>
    <col min="2562" max="2562" width="56.85546875" style="346" customWidth="1"/>
    <col min="2563" max="2564" width="0" style="346" hidden="1" customWidth="1"/>
    <col min="2565" max="2565" width="9.28515625" style="346" customWidth="1"/>
    <col min="2566" max="2567" width="0" style="346" hidden="1" customWidth="1"/>
    <col min="2568" max="2568" width="7" style="346" customWidth="1"/>
    <col min="2569" max="2569" width="10.42578125" style="346" customWidth="1"/>
    <col min="2570" max="2591" width="0" style="346" hidden="1" customWidth="1"/>
    <col min="2592" max="2816" width="9.140625" style="346"/>
    <col min="2817" max="2817" width="6.85546875" style="346" customWidth="1"/>
    <col min="2818" max="2818" width="56.85546875" style="346" customWidth="1"/>
    <col min="2819" max="2820" width="0" style="346" hidden="1" customWidth="1"/>
    <col min="2821" max="2821" width="9.28515625" style="346" customWidth="1"/>
    <col min="2822" max="2823" width="0" style="346" hidden="1" customWidth="1"/>
    <col min="2824" max="2824" width="7" style="346" customWidth="1"/>
    <col min="2825" max="2825" width="10.42578125" style="346" customWidth="1"/>
    <col min="2826" max="2847" width="0" style="346" hidden="1" customWidth="1"/>
    <col min="2848" max="3072" width="9.140625" style="346"/>
    <col min="3073" max="3073" width="6.85546875" style="346" customWidth="1"/>
    <col min="3074" max="3074" width="56.85546875" style="346" customWidth="1"/>
    <col min="3075" max="3076" width="0" style="346" hidden="1" customWidth="1"/>
    <col min="3077" max="3077" width="9.28515625" style="346" customWidth="1"/>
    <col min="3078" max="3079" width="0" style="346" hidden="1" customWidth="1"/>
    <col min="3080" max="3080" width="7" style="346" customWidth="1"/>
    <col min="3081" max="3081" width="10.42578125" style="346" customWidth="1"/>
    <col min="3082" max="3103" width="0" style="346" hidden="1" customWidth="1"/>
    <col min="3104" max="3328" width="9.140625" style="346"/>
    <col min="3329" max="3329" width="6.85546875" style="346" customWidth="1"/>
    <col min="3330" max="3330" width="56.85546875" style="346" customWidth="1"/>
    <col min="3331" max="3332" width="0" style="346" hidden="1" customWidth="1"/>
    <col min="3333" max="3333" width="9.28515625" style="346" customWidth="1"/>
    <col min="3334" max="3335" width="0" style="346" hidden="1" customWidth="1"/>
    <col min="3336" max="3336" width="7" style="346" customWidth="1"/>
    <col min="3337" max="3337" width="10.42578125" style="346" customWidth="1"/>
    <col min="3338" max="3359" width="0" style="346" hidden="1" customWidth="1"/>
    <col min="3360" max="3584" width="9.140625" style="346"/>
    <col min="3585" max="3585" width="6.85546875" style="346" customWidth="1"/>
    <col min="3586" max="3586" width="56.85546875" style="346" customWidth="1"/>
    <col min="3587" max="3588" width="0" style="346" hidden="1" customWidth="1"/>
    <col min="3589" max="3589" width="9.28515625" style="346" customWidth="1"/>
    <col min="3590" max="3591" width="0" style="346" hidden="1" customWidth="1"/>
    <col min="3592" max="3592" width="7" style="346" customWidth="1"/>
    <col min="3593" max="3593" width="10.42578125" style="346" customWidth="1"/>
    <col min="3594" max="3615" width="0" style="346" hidden="1" customWidth="1"/>
    <col min="3616" max="3840" width="9.140625" style="346"/>
    <col min="3841" max="3841" width="6.85546875" style="346" customWidth="1"/>
    <col min="3842" max="3842" width="56.85546875" style="346" customWidth="1"/>
    <col min="3843" max="3844" width="0" style="346" hidden="1" customWidth="1"/>
    <col min="3845" max="3845" width="9.28515625" style="346" customWidth="1"/>
    <col min="3846" max="3847" width="0" style="346" hidden="1" customWidth="1"/>
    <col min="3848" max="3848" width="7" style="346" customWidth="1"/>
    <col min="3849" max="3849" width="10.42578125" style="346" customWidth="1"/>
    <col min="3850" max="3871" width="0" style="346" hidden="1" customWidth="1"/>
    <col min="3872" max="4096" width="9.140625" style="346"/>
    <col min="4097" max="4097" width="6.85546875" style="346" customWidth="1"/>
    <col min="4098" max="4098" width="56.85546875" style="346" customWidth="1"/>
    <col min="4099" max="4100" width="0" style="346" hidden="1" customWidth="1"/>
    <col min="4101" max="4101" width="9.28515625" style="346" customWidth="1"/>
    <col min="4102" max="4103" width="0" style="346" hidden="1" customWidth="1"/>
    <col min="4104" max="4104" width="7" style="346" customWidth="1"/>
    <col min="4105" max="4105" width="10.42578125" style="346" customWidth="1"/>
    <col min="4106" max="4127" width="0" style="346" hidden="1" customWidth="1"/>
    <col min="4128" max="4352" width="9.140625" style="346"/>
    <col min="4353" max="4353" width="6.85546875" style="346" customWidth="1"/>
    <col min="4354" max="4354" width="56.85546875" style="346" customWidth="1"/>
    <col min="4355" max="4356" width="0" style="346" hidden="1" customWidth="1"/>
    <col min="4357" max="4357" width="9.28515625" style="346" customWidth="1"/>
    <col min="4358" max="4359" width="0" style="346" hidden="1" customWidth="1"/>
    <col min="4360" max="4360" width="7" style="346" customWidth="1"/>
    <col min="4361" max="4361" width="10.42578125" style="346" customWidth="1"/>
    <col min="4362" max="4383" width="0" style="346" hidden="1" customWidth="1"/>
    <col min="4384" max="4608" width="9.140625" style="346"/>
    <col min="4609" max="4609" width="6.85546875" style="346" customWidth="1"/>
    <col min="4610" max="4610" width="56.85546875" style="346" customWidth="1"/>
    <col min="4611" max="4612" width="0" style="346" hidden="1" customWidth="1"/>
    <col min="4613" max="4613" width="9.28515625" style="346" customWidth="1"/>
    <col min="4614" max="4615" width="0" style="346" hidden="1" customWidth="1"/>
    <col min="4616" max="4616" width="7" style="346" customWidth="1"/>
    <col min="4617" max="4617" width="10.42578125" style="346" customWidth="1"/>
    <col min="4618" max="4639" width="0" style="346" hidden="1" customWidth="1"/>
    <col min="4640" max="4864" width="9.140625" style="346"/>
    <col min="4865" max="4865" width="6.85546875" style="346" customWidth="1"/>
    <col min="4866" max="4866" width="56.85546875" style="346" customWidth="1"/>
    <col min="4867" max="4868" width="0" style="346" hidden="1" customWidth="1"/>
    <col min="4869" max="4869" width="9.28515625" style="346" customWidth="1"/>
    <col min="4870" max="4871" width="0" style="346" hidden="1" customWidth="1"/>
    <col min="4872" max="4872" width="7" style="346" customWidth="1"/>
    <col min="4873" max="4873" width="10.42578125" style="346" customWidth="1"/>
    <col min="4874" max="4895" width="0" style="346" hidden="1" customWidth="1"/>
    <col min="4896" max="5120" width="9.140625" style="346"/>
    <col min="5121" max="5121" width="6.85546875" style="346" customWidth="1"/>
    <col min="5122" max="5122" width="56.85546875" style="346" customWidth="1"/>
    <col min="5123" max="5124" width="0" style="346" hidden="1" customWidth="1"/>
    <col min="5125" max="5125" width="9.28515625" style="346" customWidth="1"/>
    <col min="5126" max="5127" width="0" style="346" hidden="1" customWidth="1"/>
    <col min="5128" max="5128" width="7" style="346" customWidth="1"/>
    <col min="5129" max="5129" width="10.42578125" style="346" customWidth="1"/>
    <col min="5130" max="5151" width="0" style="346" hidden="1" customWidth="1"/>
    <col min="5152" max="5376" width="9.140625" style="346"/>
    <col min="5377" max="5377" width="6.85546875" style="346" customWidth="1"/>
    <col min="5378" max="5378" width="56.85546875" style="346" customWidth="1"/>
    <col min="5379" max="5380" width="0" style="346" hidden="1" customWidth="1"/>
    <col min="5381" max="5381" width="9.28515625" style="346" customWidth="1"/>
    <col min="5382" max="5383" width="0" style="346" hidden="1" customWidth="1"/>
    <col min="5384" max="5384" width="7" style="346" customWidth="1"/>
    <col min="5385" max="5385" width="10.42578125" style="346" customWidth="1"/>
    <col min="5386" max="5407" width="0" style="346" hidden="1" customWidth="1"/>
    <col min="5408" max="5632" width="9.140625" style="346"/>
    <col min="5633" max="5633" width="6.85546875" style="346" customWidth="1"/>
    <col min="5634" max="5634" width="56.85546875" style="346" customWidth="1"/>
    <col min="5635" max="5636" width="0" style="346" hidden="1" customWidth="1"/>
    <col min="5637" max="5637" width="9.28515625" style="346" customWidth="1"/>
    <col min="5638" max="5639" width="0" style="346" hidden="1" customWidth="1"/>
    <col min="5640" max="5640" width="7" style="346" customWidth="1"/>
    <col min="5641" max="5641" width="10.42578125" style="346" customWidth="1"/>
    <col min="5642" max="5663" width="0" style="346" hidden="1" customWidth="1"/>
    <col min="5664" max="5888" width="9.140625" style="346"/>
    <col min="5889" max="5889" width="6.85546875" style="346" customWidth="1"/>
    <col min="5890" max="5890" width="56.85546875" style="346" customWidth="1"/>
    <col min="5891" max="5892" width="0" style="346" hidden="1" customWidth="1"/>
    <col min="5893" max="5893" width="9.28515625" style="346" customWidth="1"/>
    <col min="5894" max="5895" width="0" style="346" hidden="1" customWidth="1"/>
    <col min="5896" max="5896" width="7" style="346" customWidth="1"/>
    <col min="5897" max="5897" width="10.42578125" style="346" customWidth="1"/>
    <col min="5898" max="5919" width="0" style="346" hidden="1" customWidth="1"/>
    <col min="5920" max="6144" width="9.140625" style="346"/>
    <col min="6145" max="6145" width="6.85546875" style="346" customWidth="1"/>
    <col min="6146" max="6146" width="56.85546875" style="346" customWidth="1"/>
    <col min="6147" max="6148" width="0" style="346" hidden="1" customWidth="1"/>
    <col min="6149" max="6149" width="9.28515625" style="346" customWidth="1"/>
    <col min="6150" max="6151" width="0" style="346" hidden="1" customWidth="1"/>
    <col min="6152" max="6152" width="7" style="346" customWidth="1"/>
    <col min="6153" max="6153" width="10.42578125" style="346" customWidth="1"/>
    <col min="6154" max="6175" width="0" style="346" hidden="1" customWidth="1"/>
    <col min="6176" max="6400" width="9.140625" style="346"/>
    <col min="6401" max="6401" width="6.85546875" style="346" customWidth="1"/>
    <col min="6402" max="6402" width="56.85546875" style="346" customWidth="1"/>
    <col min="6403" max="6404" width="0" style="346" hidden="1" customWidth="1"/>
    <col min="6405" max="6405" width="9.28515625" style="346" customWidth="1"/>
    <col min="6406" max="6407" width="0" style="346" hidden="1" customWidth="1"/>
    <col min="6408" max="6408" width="7" style="346" customWidth="1"/>
    <col min="6409" max="6409" width="10.42578125" style="346" customWidth="1"/>
    <col min="6410" max="6431" width="0" style="346" hidden="1" customWidth="1"/>
    <col min="6432" max="6656" width="9.140625" style="346"/>
    <col min="6657" max="6657" width="6.85546875" style="346" customWidth="1"/>
    <col min="6658" max="6658" width="56.85546875" style="346" customWidth="1"/>
    <col min="6659" max="6660" width="0" style="346" hidden="1" customWidth="1"/>
    <col min="6661" max="6661" width="9.28515625" style="346" customWidth="1"/>
    <col min="6662" max="6663" width="0" style="346" hidden="1" customWidth="1"/>
    <col min="6664" max="6664" width="7" style="346" customWidth="1"/>
    <col min="6665" max="6665" width="10.42578125" style="346" customWidth="1"/>
    <col min="6666" max="6687" width="0" style="346" hidden="1" customWidth="1"/>
    <col min="6688" max="6912" width="9.140625" style="346"/>
    <col min="6913" max="6913" width="6.85546875" style="346" customWidth="1"/>
    <col min="6914" max="6914" width="56.85546875" style="346" customWidth="1"/>
    <col min="6915" max="6916" width="0" style="346" hidden="1" customWidth="1"/>
    <col min="6917" max="6917" width="9.28515625" style="346" customWidth="1"/>
    <col min="6918" max="6919" width="0" style="346" hidden="1" customWidth="1"/>
    <col min="6920" max="6920" width="7" style="346" customWidth="1"/>
    <col min="6921" max="6921" width="10.42578125" style="346" customWidth="1"/>
    <col min="6922" max="6943" width="0" style="346" hidden="1" customWidth="1"/>
    <col min="6944" max="7168" width="9.140625" style="346"/>
    <col min="7169" max="7169" width="6.85546875" style="346" customWidth="1"/>
    <col min="7170" max="7170" width="56.85546875" style="346" customWidth="1"/>
    <col min="7171" max="7172" width="0" style="346" hidden="1" customWidth="1"/>
    <col min="7173" max="7173" width="9.28515625" style="346" customWidth="1"/>
    <col min="7174" max="7175" width="0" style="346" hidden="1" customWidth="1"/>
    <col min="7176" max="7176" width="7" style="346" customWidth="1"/>
    <col min="7177" max="7177" width="10.42578125" style="346" customWidth="1"/>
    <col min="7178" max="7199" width="0" style="346" hidden="1" customWidth="1"/>
    <col min="7200" max="7424" width="9.140625" style="346"/>
    <col min="7425" max="7425" width="6.85546875" style="346" customWidth="1"/>
    <col min="7426" max="7426" width="56.85546875" style="346" customWidth="1"/>
    <col min="7427" max="7428" width="0" style="346" hidden="1" customWidth="1"/>
    <col min="7429" max="7429" width="9.28515625" style="346" customWidth="1"/>
    <col min="7430" max="7431" width="0" style="346" hidden="1" customWidth="1"/>
    <col min="7432" max="7432" width="7" style="346" customWidth="1"/>
    <col min="7433" max="7433" width="10.42578125" style="346" customWidth="1"/>
    <col min="7434" max="7455" width="0" style="346" hidden="1" customWidth="1"/>
    <col min="7456" max="7680" width="9.140625" style="346"/>
    <col min="7681" max="7681" width="6.85546875" style="346" customWidth="1"/>
    <col min="7682" max="7682" width="56.85546875" style="346" customWidth="1"/>
    <col min="7683" max="7684" width="0" style="346" hidden="1" customWidth="1"/>
    <col min="7685" max="7685" width="9.28515625" style="346" customWidth="1"/>
    <col min="7686" max="7687" width="0" style="346" hidden="1" customWidth="1"/>
    <col min="7688" max="7688" width="7" style="346" customWidth="1"/>
    <col min="7689" max="7689" width="10.42578125" style="346" customWidth="1"/>
    <col min="7690" max="7711" width="0" style="346" hidden="1" customWidth="1"/>
    <col min="7712" max="7936" width="9.140625" style="346"/>
    <col min="7937" max="7937" width="6.85546875" style="346" customWidth="1"/>
    <col min="7938" max="7938" width="56.85546875" style="346" customWidth="1"/>
    <col min="7939" max="7940" width="0" style="346" hidden="1" customWidth="1"/>
    <col min="7941" max="7941" width="9.28515625" style="346" customWidth="1"/>
    <col min="7942" max="7943" width="0" style="346" hidden="1" customWidth="1"/>
    <col min="7944" max="7944" width="7" style="346" customWidth="1"/>
    <col min="7945" max="7945" width="10.42578125" style="346" customWidth="1"/>
    <col min="7946" max="7967" width="0" style="346" hidden="1" customWidth="1"/>
    <col min="7968" max="8192" width="9.140625" style="346"/>
    <col min="8193" max="8193" width="6.85546875" style="346" customWidth="1"/>
    <col min="8194" max="8194" width="56.85546875" style="346" customWidth="1"/>
    <col min="8195" max="8196" width="0" style="346" hidden="1" customWidth="1"/>
    <col min="8197" max="8197" width="9.28515625" style="346" customWidth="1"/>
    <col min="8198" max="8199" width="0" style="346" hidden="1" customWidth="1"/>
    <col min="8200" max="8200" width="7" style="346" customWidth="1"/>
    <col min="8201" max="8201" width="10.42578125" style="346" customWidth="1"/>
    <col min="8202" max="8223" width="0" style="346" hidden="1" customWidth="1"/>
    <col min="8224" max="8448" width="9.140625" style="346"/>
    <col min="8449" max="8449" width="6.85546875" style="346" customWidth="1"/>
    <col min="8450" max="8450" width="56.85546875" style="346" customWidth="1"/>
    <col min="8451" max="8452" width="0" style="346" hidden="1" customWidth="1"/>
    <col min="8453" max="8453" width="9.28515625" style="346" customWidth="1"/>
    <col min="8454" max="8455" width="0" style="346" hidden="1" customWidth="1"/>
    <col min="8456" max="8456" width="7" style="346" customWidth="1"/>
    <col min="8457" max="8457" width="10.42578125" style="346" customWidth="1"/>
    <col min="8458" max="8479" width="0" style="346" hidden="1" customWidth="1"/>
    <col min="8480" max="8704" width="9.140625" style="346"/>
    <col min="8705" max="8705" width="6.85546875" style="346" customWidth="1"/>
    <col min="8706" max="8706" width="56.85546875" style="346" customWidth="1"/>
    <col min="8707" max="8708" width="0" style="346" hidden="1" customWidth="1"/>
    <col min="8709" max="8709" width="9.28515625" style="346" customWidth="1"/>
    <col min="8710" max="8711" width="0" style="346" hidden="1" customWidth="1"/>
    <col min="8712" max="8712" width="7" style="346" customWidth="1"/>
    <col min="8713" max="8713" width="10.42578125" style="346" customWidth="1"/>
    <col min="8714" max="8735" width="0" style="346" hidden="1" customWidth="1"/>
    <col min="8736" max="8960" width="9.140625" style="346"/>
    <col min="8961" max="8961" width="6.85546875" style="346" customWidth="1"/>
    <col min="8962" max="8962" width="56.85546875" style="346" customWidth="1"/>
    <col min="8963" max="8964" width="0" style="346" hidden="1" customWidth="1"/>
    <col min="8965" max="8965" width="9.28515625" style="346" customWidth="1"/>
    <col min="8966" max="8967" width="0" style="346" hidden="1" customWidth="1"/>
    <col min="8968" max="8968" width="7" style="346" customWidth="1"/>
    <col min="8969" max="8969" width="10.42578125" style="346" customWidth="1"/>
    <col min="8970" max="8991" width="0" style="346" hidden="1" customWidth="1"/>
    <col min="8992" max="9216" width="9.140625" style="346"/>
    <col min="9217" max="9217" width="6.85546875" style="346" customWidth="1"/>
    <col min="9218" max="9218" width="56.85546875" style="346" customWidth="1"/>
    <col min="9219" max="9220" width="0" style="346" hidden="1" customWidth="1"/>
    <col min="9221" max="9221" width="9.28515625" style="346" customWidth="1"/>
    <col min="9222" max="9223" width="0" style="346" hidden="1" customWidth="1"/>
    <col min="9224" max="9224" width="7" style="346" customWidth="1"/>
    <col min="9225" max="9225" width="10.42578125" style="346" customWidth="1"/>
    <col min="9226" max="9247" width="0" style="346" hidden="1" customWidth="1"/>
    <col min="9248" max="9472" width="9.140625" style="346"/>
    <col min="9473" max="9473" width="6.85546875" style="346" customWidth="1"/>
    <col min="9474" max="9474" width="56.85546875" style="346" customWidth="1"/>
    <col min="9475" max="9476" width="0" style="346" hidden="1" customWidth="1"/>
    <col min="9477" max="9477" width="9.28515625" style="346" customWidth="1"/>
    <col min="9478" max="9479" width="0" style="346" hidden="1" customWidth="1"/>
    <col min="9480" max="9480" width="7" style="346" customWidth="1"/>
    <col min="9481" max="9481" width="10.42578125" style="346" customWidth="1"/>
    <col min="9482" max="9503" width="0" style="346" hidden="1" customWidth="1"/>
    <col min="9504" max="9728" width="9.140625" style="346"/>
    <col min="9729" max="9729" width="6.85546875" style="346" customWidth="1"/>
    <col min="9730" max="9730" width="56.85546875" style="346" customWidth="1"/>
    <col min="9731" max="9732" width="0" style="346" hidden="1" customWidth="1"/>
    <col min="9733" max="9733" width="9.28515625" style="346" customWidth="1"/>
    <col min="9734" max="9735" width="0" style="346" hidden="1" customWidth="1"/>
    <col min="9736" max="9736" width="7" style="346" customWidth="1"/>
    <col min="9737" max="9737" width="10.42578125" style="346" customWidth="1"/>
    <col min="9738" max="9759" width="0" style="346" hidden="1" customWidth="1"/>
    <col min="9760" max="9984" width="9.140625" style="346"/>
    <col min="9985" max="9985" width="6.85546875" style="346" customWidth="1"/>
    <col min="9986" max="9986" width="56.85546875" style="346" customWidth="1"/>
    <col min="9987" max="9988" width="0" style="346" hidden="1" customWidth="1"/>
    <col min="9989" max="9989" width="9.28515625" style="346" customWidth="1"/>
    <col min="9990" max="9991" width="0" style="346" hidden="1" customWidth="1"/>
    <col min="9992" max="9992" width="7" style="346" customWidth="1"/>
    <col min="9993" max="9993" width="10.42578125" style="346" customWidth="1"/>
    <col min="9994" max="10015" width="0" style="346" hidden="1" customWidth="1"/>
    <col min="10016" max="10240" width="9.140625" style="346"/>
    <col min="10241" max="10241" width="6.85546875" style="346" customWidth="1"/>
    <col min="10242" max="10242" width="56.85546875" style="346" customWidth="1"/>
    <col min="10243" max="10244" width="0" style="346" hidden="1" customWidth="1"/>
    <col min="10245" max="10245" width="9.28515625" style="346" customWidth="1"/>
    <col min="10246" max="10247" width="0" style="346" hidden="1" customWidth="1"/>
    <col min="10248" max="10248" width="7" style="346" customWidth="1"/>
    <col min="10249" max="10249" width="10.42578125" style="346" customWidth="1"/>
    <col min="10250" max="10271" width="0" style="346" hidden="1" customWidth="1"/>
    <col min="10272" max="10496" width="9.140625" style="346"/>
    <col min="10497" max="10497" width="6.85546875" style="346" customWidth="1"/>
    <col min="10498" max="10498" width="56.85546875" style="346" customWidth="1"/>
    <col min="10499" max="10500" width="0" style="346" hidden="1" customWidth="1"/>
    <col min="10501" max="10501" width="9.28515625" style="346" customWidth="1"/>
    <col min="10502" max="10503" width="0" style="346" hidden="1" customWidth="1"/>
    <col min="10504" max="10504" width="7" style="346" customWidth="1"/>
    <col min="10505" max="10505" width="10.42578125" style="346" customWidth="1"/>
    <col min="10506" max="10527" width="0" style="346" hidden="1" customWidth="1"/>
    <col min="10528" max="10752" width="9.140625" style="346"/>
    <col min="10753" max="10753" width="6.85546875" style="346" customWidth="1"/>
    <col min="10754" max="10754" width="56.85546875" style="346" customWidth="1"/>
    <col min="10755" max="10756" width="0" style="346" hidden="1" customWidth="1"/>
    <col min="10757" max="10757" width="9.28515625" style="346" customWidth="1"/>
    <col min="10758" max="10759" width="0" style="346" hidden="1" customWidth="1"/>
    <col min="10760" max="10760" width="7" style="346" customWidth="1"/>
    <col min="10761" max="10761" width="10.42578125" style="346" customWidth="1"/>
    <col min="10762" max="10783" width="0" style="346" hidden="1" customWidth="1"/>
    <col min="10784" max="11008" width="9.140625" style="346"/>
    <col min="11009" max="11009" width="6.85546875" style="346" customWidth="1"/>
    <col min="11010" max="11010" width="56.85546875" style="346" customWidth="1"/>
    <col min="11011" max="11012" width="0" style="346" hidden="1" customWidth="1"/>
    <col min="11013" max="11013" width="9.28515625" style="346" customWidth="1"/>
    <col min="11014" max="11015" width="0" style="346" hidden="1" customWidth="1"/>
    <col min="11016" max="11016" width="7" style="346" customWidth="1"/>
    <col min="11017" max="11017" width="10.42578125" style="346" customWidth="1"/>
    <col min="11018" max="11039" width="0" style="346" hidden="1" customWidth="1"/>
    <col min="11040" max="11264" width="9.140625" style="346"/>
    <col min="11265" max="11265" width="6.85546875" style="346" customWidth="1"/>
    <col min="11266" max="11266" width="56.85546875" style="346" customWidth="1"/>
    <col min="11267" max="11268" width="0" style="346" hidden="1" customWidth="1"/>
    <col min="11269" max="11269" width="9.28515625" style="346" customWidth="1"/>
    <col min="11270" max="11271" width="0" style="346" hidden="1" customWidth="1"/>
    <col min="11272" max="11272" width="7" style="346" customWidth="1"/>
    <col min="11273" max="11273" width="10.42578125" style="346" customWidth="1"/>
    <col min="11274" max="11295" width="0" style="346" hidden="1" customWidth="1"/>
    <col min="11296" max="11520" width="9.140625" style="346"/>
    <col min="11521" max="11521" width="6.85546875" style="346" customWidth="1"/>
    <col min="11522" max="11522" width="56.85546875" style="346" customWidth="1"/>
    <col min="11523" max="11524" width="0" style="346" hidden="1" customWidth="1"/>
    <col min="11525" max="11525" width="9.28515625" style="346" customWidth="1"/>
    <col min="11526" max="11527" width="0" style="346" hidden="1" customWidth="1"/>
    <col min="11528" max="11528" width="7" style="346" customWidth="1"/>
    <col min="11529" max="11529" width="10.42578125" style="346" customWidth="1"/>
    <col min="11530" max="11551" width="0" style="346" hidden="1" customWidth="1"/>
    <col min="11552" max="11776" width="9.140625" style="346"/>
    <col min="11777" max="11777" width="6.85546875" style="346" customWidth="1"/>
    <col min="11778" max="11778" width="56.85546875" style="346" customWidth="1"/>
    <col min="11779" max="11780" width="0" style="346" hidden="1" customWidth="1"/>
    <col min="11781" max="11781" width="9.28515625" style="346" customWidth="1"/>
    <col min="11782" max="11783" width="0" style="346" hidden="1" customWidth="1"/>
    <col min="11784" max="11784" width="7" style="346" customWidth="1"/>
    <col min="11785" max="11785" width="10.42578125" style="346" customWidth="1"/>
    <col min="11786" max="11807" width="0" style="346" hidden="1" customWidth="1"/>
    <col min="11808" max="12032" width="9.140625" style="346"/>
    <col min="12033" max="12033" width="6.85546875" style="346" customWidth="1"/>
    <col min="12034" max="12034" width="56.85546875" style="346" customWidth="1"/>
    <col min="12035" max="12036" width="0" style="346" hidden="1" customWidth="1"/>
    <col min="12037" max="12037" width="9.28515625" style="346" customWidth="1"/>
    <col min="12038" max="12039" width="0" style="346" hidden="1" customWidth="1"/>
    <col min="12040" max="12040" width="7" style="346" customWidth="1"/>
    <col min="12041" max="12041" width="10.42578125" style="346" customWidth="1"/>
    <col min="12042" max="12063" width="0" style="346" hidden="1" customWidth="1"/>
    <col min="12064" max="12288" width="9.140625" style="346"/>
    <col min="12289" max="12289" width="6.85546875" style="346" customWidth="1"/>
    <col min="12290" max="12290" width="56.85546875" style="346" customWidth="1"/>
    <col min="12291" max="12292" width="0" style="346" hidden="1" customWidth="1"/>
    <col min="12293" max="12293" width="9.28515625" style="346" customWidth="1"/>
    <col min="12294" max="12295" width="0" style="346" hidden="1" customWidth="1"/>
    <col min="12296" max="12296" width="7" style="346" customWidth="1"/>
    <col min="12297" max="12297" width="10.42578125" style="346" customWidth="1"/>
    <col min="12298" max="12319" width="0" style="346" hidden="1" customWidth="1"/>
    <col min="12320" max="12544" width="9.140625" style="346"/>
    <col min="12545" max="12545" width="6.85546875" style="346" customWidth="1"/>
    <col min="12546" max="12546" width="56.85546875" style="346" customWidth="1"/>
    <col min="12547" max="12548" width="0" style="346" hidden="1" customWidth="1"/>
    <col min="12549" max="12549" width="9.28515625" style="346" customWidth="1"/>
    <col min="12550" max="12551" width="0" style="346" hidden="1" customWidth="1"/>
    <col min="12552" max="12552" width="7" style="346" customWidth="1"/>
    <col min="12553" max="12553" width="10.42578125" style="346" customWidth="1"/>
    <col min="12554" max="12575" width="0" style="346" hidden="1" customWidth="1"/>
    <col min="12576" max="12800" width="9.140625" style="346"/>
    <col min="12801" max="12801" width="6.85546875" style="346" customWidth="1"/>
    <col min="12802" max="12802" width="56.85546875" style="346" customWidth="1"/>
    <col min="12803" max="12804" width="0" style="346" hidden="1" customWidth="1"/>
    <col min="12805" max="12805" width="9.28515625" style="346" customWidth="1"/>
    <col min="12806" max="12807" width="0" style="346" hidden="1" customWidth="1"/>
    <col min="12808" max="12808" width="7" style="346" customWidth="1"/>
    <col min="12809" max="12809" width="10.42578125" style="346" customWidth="1"/>
    <col min="12810" max="12831" width="0" style="346" hidden="1" customWidth="1"/>
    <col min="12832" max="13056" width="9.140625" style="346"/>
    <col min="13057" max="13057" width="6.85546875" style="346" customWidth="1"/>
    <col min="13058" max="13058" width="56.85546875" style="346" customWidth="1"/>
    <col min="13059" max="13060" width="0" style="346" hidden="1" customWidth="1"/>
    <col min="13061" max="13061" width="9.28515625" style="346" customWidth="1"/>
    <col min="13062" max="13063" width="0" style="346" hidden="1" customWidth="1"/>
    <col min="13064" max="13064" width="7" style="346" customWidth="1"/>
    <col min="13065" max="13065" width="10.42578125" style="346" customWidth="1"/>
    <col min="13066" max="13087" width="0" style="346" hidden="1" customWidth="1"/>
    <col min="13088" max="13312" width="9.140625" style="346"/>
    <col min="13313" max="13313" width="6.85546875" style="346" customWidth="1"/>
    <col min="13314" max="13314" width="56.85546875" style="346" customWidth="1"/>
    <col min="13315" max="13316" width="0" style="346" hidden="1" customWidth="1"/>
    <col min="13317" max="13317" width="9.28515625" style="346" customWidth="1"/>
    <col min="13318" max="13319" width="0" style="346" hidden="1" customWidth="1"/>
    <col min="13320" max="13320" width="7" style="346" customWidth="1"/>
    <col min="13321" max="13321" width="10.42578125" style="346" customWidth="1"/>
    <col min="13322" max="13343" width="0" style="346" hidden="1" customWidth="1"/>
    <col min="13344" max="13568" width="9.140625" style="346"/>
    <col min="13569" max="13569" width="6.85546875" style="346" customWidth="1"/>
    <col min="13570" max="13570" width="56.85546875" style="346" customWidth="1"/>
    <col min="13571" max="13572" width="0" style="346" hidden="1" customWidth="1"/>
    <col min="13573" max="13573" width="9.28515625" style="346" customWidth="1"/>
    <col min="13574" max="13575" width="0" style="346" hidden="1" customWidth="1"/>
    <col min="13576" max="13576" width="7" style="346" customWidth="1"/>
    <col min="13577" max="13577" width="10.42578125" style="346" customWidth="1"/>
    <col min="13578" max="13599" width="0" style="346" hidden="1" customWidth="1"/>
    <col min="13600" max="13824" width="9.140625" style="346"/>
    <col min="13825" max="13825" width="6.85546875" style="346" customWidth="1"/>
    <col min="13826" max="13826" width="56.85546875" style="346" customWidth="1"/>
    <col min="13827" max="13828" width="0" style="346" hidden="1" customWidth="1"/>
    <col min="13829" max="13829" width="9.28515625" style="346" customWidth="1"/>
    <col min="13830" max="13831" width="0" style="346" hidden="1" customWidth="1"/>
    <col min="13832" max="13832" width="7" style="346" customWidth="1"/>
    <col min="13833" max="13833" width="10.42578125" style="346" customWidth="1"/>
    <col min="13834" max="13855" width="0" style="346" hidden="1" customWidth="1"/>
    <col min="13856" max="14080" width="9.140625" style="346"/>
    <col min="14081" max="14081" width="6.85546875" style="346" customWidth="1"/>
    <col min="14082" max="14082" width="56.85546875" style="346" customWidth="1"/>
    <col min="14083" max="14084" width="0" style="346" hidden="1" customWidth="1"/>
    <col min="14085" max="14085" width="9.28515625" style="346" customWidth="1"/>
    <col min="14086" max="14087" width="0" style="346" hidden="1" customWidth="1"/>
    <col min="14088" max="14088" width="7" style="346" customWidth="1"/>
    <col min="14089" max="14089" width="10.42578125" style="346" customWidth="1"/>
    <col min="14090" max="14111" width="0" style="346" hidden="1" customWidth="1"/>
    <col min="14112" max="14336" width="9.140625" style="346"/>
    <col min="14337" max="14337" width="6.85546875" style="346" customWidth="1"/>
    <col min="14338" max="14338" width="56.85546875" style="346" customWidth="1"/>
    <col min="14339" max="14340" width="0" style="346" hidden="1" customWidth="1"/>
    <col min="14341" max="14341" width="9.28515625" style="346" customWidth="1"/>
    <col min="14342" max="14343" width="0" style="346" hidden="1" customWidth="1"/>
    <col min="14344" max="14344" width="7" style="346" customWidth="1"/>
    <col min="14345" max="14345" width="10.42578125" style="346" customWidth="1"/>
    <col min="14346" max="14367" width="0" style="346" hidden="1" customWidth="1"/>
    <col min="14368" max="14592" width="9.140625" style="346"/>
    <col min="14593" max="14593" width="6.85546875" style="346" customWidth="1"/>
    <col min="14594" max="14594" width="56.85546875" style="346" customWidth="1"/>
    <col min="14595" max="14596" width="0" style="346" hidden="1" customWidth="1"/>
    <col min="14597" max="14597" width="9.28515625" style="346" customWidth="1"/>
    <col min="14598" max="14599" width="0" style="346" hidden="1" customWidth="1"/>
    <col min="14600" max="14600" width="7" style="346" customWidth="1"/>
    <col min="14601" max="14601" width="10.42578125" style="346" customWidth="1"/>
    <col min="14602" max="14623" width="0" style="346" hidden="1" customWidth="1"/>
    <col min="14624" max="14848" width="9.140625" style="346"/>
    <col min="14849" max="14849" width="6.85546875" style="346" customWidth="1"/>
    <col min="14850" max="14850" width="56.85546875" style="346" customWidth="1"/>
    <col min="14851" max="14852" width="0" style="346" hidden="1" customWidth="1"/>
    <col min="14853" max="14853" width="9.28515625" style="346" customWidth="1"/>
    <col min="14854" max="14855" width="0" style="346" hidden="1" customWidth="1"/>
    <col min="14856" max="14856" width="7" style="346" customWidth="1"/>
    <col min="14857" max="14857" width="10.42578125" style="346" customWidth="1"/>
    <col min="14858" max="14879" width="0" style="346" hidden="1" customWidth="1"/>
    <col min="14880" max="15104" width="9.140625" style="346"/>
    <col min="15105" max="15105" width="6.85546875" style="346" customWidth="1"/>
    <col min="15106" max="15106" width="56.85546875" style="346" customWidth="1"/>
    <col min="15107" max="15108" width="0" style="346" hidden="1" customWidth="1"/>
    <col min="15109" max="15109" width="9.28515625" style="346" customWidth="1"/>
    <col min="15110" max="15111" width="0" style="346" hidden="1" customWidth="1"/>
    <col min="15112" max="15112" width="7" style="346" customWidth="1"/>
    <col min="15113" max="15113" width="10.42578125" style="346" customWidth="1"/>
    <col min="15114" max="15135" width="0" style="346" hidden="1" customWidth="1"/>
    <col min="15136" max="15360" width="9.140625" style="346"/>
    <col min="15361" max="15361" width="6.85546875" style="346" customWidth="1"/>
    <col min="15362" max="15362" width="56.85546875" style="346" customWidth="1"/>
    <col min="15363" max="15364" width="0" style="346" hidden="1" customWidth="1"/>
    <col min="15365" max="15365" width="9.28515625" style="346" customWidth="1"/>
    <col min="15366" max="15367" width="0" style="346" hidden="1" customWidth="1"/>
    <col min="15368" max="15368" width="7" style="346" customWidth="1"/>
    <col min="15369" max="15369" width="10.42578125" style="346" customWidth="1"/>
    <col min="15370" max="15391" width="0" style="346" hidden="1" customWidth="1"/>
    <col min="15392" max="15616" width="9.140625" style="346"/>
    <col min="15617" max="15617" width="6.85546875" style="346" customWidth="1"/>
    <col min="15618" max="15618" width="56.85546875" style="346" customWidth="1"/>
    <col min="15619" max="15620" width="0" style="346" hidden="1" customWidth="1"/>
    <col min="15621" max="15621" width="9.28515625" style="346" customWidth="1"/>
    <col min="15622" max="15623" width="0" style="346" hidden="1" customWidth="1"/>
    <col min="15624" max="15624" width="7" style="346" customWidth="1"/>
    <col min="15625" max="15625" width="10.42578125" style="346" customWidth="1"/>
    <col min="15626" max="15647" width="0" style="346" hidden="1" customWidth="1"/>
    <col min="15648" max="15872" width="9.140625" style="346"/>
    <col min="15873" max="15873" width="6.85546875" style="346" customWidth="1"/>
    <col min="15874" max="15874" width="56.85546875" style="346" customWidth="1"/>
    <col min="15875" max="15876" width="0" style="346" hidden="1" customWidth="1"/>
    <col min="15877" max="15877" width="9.28515625" style="346" customWidth="1"/>
    <col min="15878" max="15879" width="0" style="346" hidden="1" customWidth="1"/>
    <col min="15880" max="15880" width="7" style="346" customWidth="1"/>
    <col min="15881" max="15881" width="10.42578125" style="346" customWidth="1"/>
    <col min="15882" max="15903" width="0" style="346" hidden="1" customWidth="1"/>
    <col min="15904" max="16128" width="9.140625" style="346"/>
    <col min="16129" max="16129" width="6.85546875" style="346" customWidth="1"/>
    <col min="16130" max="16130" width="56.85546875" style="346" customWidth="1"/>
    <col min="16131" max="16132" width="0" style="346" hidden="1" customWidth="1"/>
    <col min="16133" max="16133" width="9.28515625" style="346" customWidth="1"/>
    <col min="16134" max="16135" width="0" style="346" hidden="1" customWidth="1"/>
    <col min="16136" max="16136" width="7" style="346" customWidth="1"/>
    <col min="16137" max="16137" width="10.42578125" style="346" customWidth="1"/>
    <col min="16138" max="16159" width="0" style="346" hidden="1" customWidth="1"/>
    <col min="16160" max="16384" width="9.140625" style="346"/>
  </cols>
  <sheetData>
    <row r="1" spans="1:33" ht="11.25" customHeight="1" x14ac:dyDescent="0.2">
      <c r="E1" s="343"/>
      <c r="F1" s="344"/>
      <c r="G1" s="344"/>
      <c r="H1" s="587" t="s">
        <v>497</v>
      </c>
      <c r="I1" s="587"/>
      <c r="J1" s="587"/>
      <c r="K1" s="587"/>
      <c r="L1" s="587"/>
      <c r="M1" s="587"/>
      <c r="N1" s="587"/>
      <c r="O1" s="587"/>
      <c r="P1" s="587"/>
      <c r="Q1" s="587"/>
      <c r="R1" s="587"/>
      <c r="S1" s="587"/>
      <c r="T1" s="587"/>
      <c r="U1" s="587"/>
      <c r="V1" s="587"/>
      <c r="W1" s="587"/>
      <c r="X1" s="587"/>
      <c r="Y1" s="587"/>
      <c r="Z1" s="587"/>
      <c r="AA1" s="587"/>
      <c r="AB1" s="587"/>
      <c r="AC1" s="587"/>
      <c r="AD1" s="587"/>
      <c r="AE1" s="587"/>
      <c r="AF1" s="587"/>
      <c r="AG1" s="587"/>
    </row>
    <row r="2" spans="1:33" ht="38.25" customHeight="1" x14ac:dyDescent="0.2">
      <c r="A2" s="594" t="s">
        <v>381</v>
      </c>
      <c r="B2" s="594"/>
      <c r="C2" s="594"/>
      <c r="D2" s="594"/>
      <c r="E2" s="594"/>
      <c r="F2" s="594"/>
      <c r="G2" s="594"/>
      <c r="H2" s="594"/>
      <c r="I2" s="594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  <c r="Z2" s="347"/>
      <c r="AA2" s="347"/>
      <c r="AB2" s="347"/>
      <c r="AC2" s="347"/>
      <c r="AD2" s="347"/>
      <c r="AE2" s="347"/>
    </row>
    <row r="3" spans="1:33" ht="11.25" customHeight="1" x14ac:dyDescent="0.2">
      <c r="A3" s="348"/>
      <c r="B3" s="348"/>
      <c r="C3" s="348"/>
      <c r="D3" s="348"/>
      <c r="E3" s="348"/>
      <c r="F3" s="348"/>
      <c r="G3" s="348"/>
      <c r="H3" s="348"/>
      <c r="I3" s="595" t="s">
        <v>382</v>
      </c>
      <c r="J3" s="595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</row>
    <row r="4" spans="1:33" s="352" customFormat="1" ht="12" hidden="1" customHeight="1" x14ac:dyDescent="0.2">
      <c r="A4" s="596"/>
      <c r="B4" s="597"/>
      <c r="C4" s="598" t="s">
        <v>383</v>
      </c>
      <c r="D4" s="349"/>
      <c r="E4" s="350"/>
      <c r="F4" s="599" t="s">
        <v>384</v>
      </c>
      <c r="G4" s="600"/>
      <c r="H4" s="600"/>
      <c r="I4" s="601"/>
      <c r="J4" s="351"/>
      <c r="K4" s="351"/>
      <c r="L4" s="602" t="s">
        <v>385</v>
      </c>
      <c r="M4" s="603"/>
      <c r="N4" s="603"/>
      <c r="O4" s="604"/>
      <c r="P4" s="605" t="s">
        <v>386</v>
      </c>
      <c r="Q4" s="606"/>
      <c r="R4" s="606"/>
      <c r="S4" s="607"/>
      <c r="T4" s="605" t="s">
        <v>387</v>
      </c>
      <c r="U4" s="606"/>
      <c r="V4" s="606"/>
      <c r="W4" s="607"/>
      <c r="X4" s="588" t="s">
        <v>388</v>
      </c>
      <c r="Y4" s="588"/>
      <c r="Z4" s="588"/>
      <c r="AA4" s="588"/>
      <c r="AB4" s="589" t="s">
        <v>389</v>
      </c>
      <c r="AC4" s="589"/>
      <c r="AD4" s="589"/>
      <c r="AE4" s="589"/>
    </row>
    <row r="5" spans="1:33" s="358" customFormat="1" ht="37.5" customHeight="1" x14ac:dyDescent="0.15">
      <c r="A5" s="353"/>
      <c r="B5" s="354" t="s">
        <v>24</v>
      </c>
      <c r="C5" s="598"/>
      <c r="D5" s="355" t="s">
        <v>390</v>
      </c>
      <c r="E5" s="356" t="s">
        <v>391</v>
      </c>
      <c r="F5" s="356" t="s">
        <v>392</v>
      </c>
      <c r="G5" s="356" t="s">
        <v>393</v>
      </c>
      <c r="H5" s="356" t="s">
        <v>394</v>
      </c>
      <c r="I5" s="357" t="s">
        <v>72</v>
      </c>
      <c r="J5" s="358" t="s">
        <v>395</v>
      </c>
      <c r="K5" s="356" t="s">
        <v>396</v>
      </c>
      <c r="L5" s="356" t="s">
        <v>392</v>
      </c>
      <c r="M5" s="356" t="s">
        <v>393</v>
      </c>
      <c r="N5" s="356" t="s">
        <v>394</v>
      </c>
      <c r="O5" s="356" t="s">
        <v>397</v>
      </c>
      <c r="P5" s="356" t="s">
        <v>392</v>
      </c>
      <c r="Q5" s="356" t="s">
        <v>393</v>
      </c>
      <c r="R5" s="356" t="s">
        <v>394</v>
      </c>
      <c r="S5" s="356" t="s">
        <v>397</v>
      </c>
      <c r="T5" s="356" t="s">
        <v>392</v>
      </c>
      <c r="U5" s="356" t="s">
        <v>393</v>
      </c>
      <c r="V5" s="356" t="s">
        <v>394</v>
      </c>
      <c r="W5" s="356" t="s">
        <v>397</v>
      </c>
      <c r="X5" s="356" t="s">
        <v>392</v>
      </c>
      <c r="Y5" s="356" t="s">
        <v>393</v>
      </c>
      <c r="Z5" s="356" t="s">
        <v>394</v>
      </c>
      <c r="AA5" s="356" t="s">
        <v>397</v>
      </c>
      <c r="AB5" s="356" t="s">
        <v>392</v>
      </c>
      <c r="AC5" s="356" t="s">
        <v>393</v>
      </c>
      <c r="AD5" s="356" t="s">
        <v>394</v>
      </c>
      <c r="AE5" s="356" t="s">
        <v>397</v>
      </c>
      <c r="AF5" s="356" t="s">
        <v>394</v>
      </c>
      <c r="AG5" s="357" t="s">
        <v>495</v>
      </c>
    </row>
    <row r="6" spans="1:33" s="369" customFormat="1" ht="27" customHeight="1" x14ac:dyDescent="0.2">
      <c r="A6" s="359" t="s">
        <v>29</v>
      </c>
      <c r="B6" s="360" t="s">
        <v>398</v>
      </c>
      <c r="C6" s="361">
        <v>901010001</v>
      </c>
      <c r="D6" s="362"/>
      <c r="E6" s="363"/>
      <c r="F6" s="364" t="s">
        <v>46</v>
      </c>
      <c r="G6" s="364" t="s">
        <v>46</v>
      </c>
      <c r="H6" s="365"/>
      <c r="I6" s="366">
        <f>I9+I11+I21+I22</f>
        <v>163801478</v>
      </c>
      <c r="J6" s="367">
        <f>ROUND(I6/1000,0)</f>
        <v>163801</v>
      </c>
      <c r="K6" s="368">
        <f t="shared" ref="K6:K30" si="0">I6</f>
        <v>163801478</v>
      </c>
      <c r="L6" s="364"/>
      <c r="M6" s="364"/>
      <c r="N6" s="365"/>
      <c r="O6" s="366">
        <f>E6*N6</f>
        <v>0</v>
      </c>
      <c r="P6" s="364" t="s">
        <v>46</v>
      </c>
      <c r="Q6" s="364"/>
      <c r="R6" s="365"/>
      <c r="S6" s="366">
        <f>$E6*R6</f>
        <v>0</v>
      </c>
      <c r="T6" s="364" t="s">
        <v>46</v>
      </c>
      <c r="U6" s="364"/>
      <c r="V6" s="365"/>
      <c r="W6" s="366">
        <f>$E6*V6</f>
        <v>0</v>
      </c>
      <c r="X6" s="364" t="s">
        <v>46</v>
      </c>
      <c r="Y6" s="364"/>
      <c r="Z6" s="365"/>
      <c r="AA6" s="366">
        <f>$E6*Z6</f>
        <v>0</v>
      </c>
      <c r="AB6" s="364"/>
      <c r="AC6" s="364"/>
      <c r="AD6" s="365">
        <f>Z6-(H6+N6+R6+V6)</f>
        <v>0</v>
      </c>
      <c r="AE6" s="366">
        <f>AA6-(I6+O6+S6+W6)</f>
        <v>-163801478</v>
      </c>
      <c r="AF6" s="365"/>
      <c r="AG6" s="366">
        <f>AG9+AG11+AG21+AG22</f>
        <v>163801478</v>
      </c>
    </row>
    <row r="7" spans="1:33" s="383" customFormat="1" ht="18.600000000000001" customHeight="1" x14ac:dyDescent="0.2">
      <c r="A7" s="370" t="s">
        <v>399</v>
      </c>
      <c r="B7" s="371" t="s">
        <v>400</v>
      </c>
      <c r="C7" s="372"/>
      <c r="D7" s="373"/>
      <c r="E7" s="374"/>
      <c r="F7" s="375" t="s">
        <v>46</v>
      </c>
      <c r="G7" s="375" t="s">
        <v>46</v>
      </c>
      <c r="H7" s="376"/>
      <c r="I7" s="377"/>
      <c r="J7" s="378" t="s">
        <v>46</v>
      </c>
      <c r="K7" s="379">
        <f t="shared" si="0"/>
        <v>0</v>
      </c>
      <c r="L7" s="380"/>
      <c r="M7" s="380"/>
      <c r="N7" s="381"/>
      <c r="O7" s="377"/>
      <c r="P7" s="380" t="s">
        <v>46</v>
      </c>
      <c r="Q7" s="380" t="s">
        <v>46</v>
      </c>
      <c r="R7" s="381" t="s">
        <v>46</v>
      </c>
      <c r="S7" s="377"/>
      <c r="T7" s="380" t="s">
        <v>46</v>
      </c>
      <c r="U7" s="380" t="s">
        <v>46</v>
      </c>
      <c r="V7" s="381" t="s">
        <v>46</v>
      </c>
      <c r="W7" s="377"/>
      <c r="X7" s="380" t="s">
        <v>46</v>
      </c>
      <c r="Y7" s="380" t="s">
        <v>46</v>
      </c>
      <c r="Z7" s="381" t="s">
        <v>46</v>
      </c>
      <c r="AA7" s="377"/>
      <c r="AB7" s="380"/>
      <c r="AC7" s="380"/>
      <c r="AD7" s="382"/>
      <c r="AE7" s="377"/>
      <c r="AF7" s="376"/>
      <c r="AG7" s="377"/>
    </row>
    <row r="8" spans="1:33" s="387" customFormat="1" ht="18.600000000000001" customHeight="1" x14ac:dyDescent="0.2">
      <c r="A8" s="384" t="s">
        <v>401</v>
      </c>
      <c r="B8" s="385" t="s">
        <v>402</v>
      </c>
      <c r="C8" s="386"/>
      <c r="D8" s="373" t="s">
        <v>403</v>
      </c>
      <c r="E8" s="374">
        <v>4580000</v>
      </c>
      <c r="F8" s="375" t="s">
        <v>46</v>
      </c>
      <c r="G8" s="375" t="s">
        <v>46</v>
      </c>
      <c r="H8" s="376">
        <v>23.43</v>
      </c>
      <c r="I8" s="377">
        <f>E8*H8</f>
        <v>107309400</v>
      </c>
      <c r="J8" s="378" t="s">
        <v>46</v>
      </c>
      <c r="K8" s="379">
        <f t="shared" si="0"/>
        <v>107309400</v>
      </c>
      <c r="L8" s="380"/>
      <c r="M8" s="380"/>
      <c r="N8" s="381"/>
      <c r="O8" s="377"/>
      <c r="P8" s="380" t="s">
        <v>46</v>
      </c>
      <c r="Q8" s="380" t="s">
        <v>46</v>
      </c>
      <c r="R8" s="381" t="s">
        <v>46</v>
      </c>
      <c r="S8" s="377"/>
      <c r="T8" s="380" t="s">
        <v>46</v>
      </c>
      <c r="U8" s="380" t="s">
        <v>46</v>
      </c>
      <c r="V8" s="381" t="s">
        <v>46</v>
      </c>
      <c r="W8" s="377"/>
      <c r="X8" s="380" t="s">
        <v>46</v>
      </c>
      <c r="Y8" s="380" t="s">
        <v>46</v>
      </c>
      <c r="Z8" s="381" t="s">
        <v>46</v>
      </c>
      <c r="AA8" s="377"/>
      <c r="AB8" s="380"/>
      <c r="AC8" s="380"/>
      <c r="AD8" s="382"/>
      <c r="AE8" s="377"/>
      <c r="AF8" s="376">
        <v>23.43</v>
      </c>
      <c r="AG8" s="377">
        <f>AC8*AF8</f>
        <v>0</v>
      </c>
    </row>
    <row r="9" spans="1:33" s="387" customFormat="1" ht="23.25" customHeight="1" x14ac:dyDescent="0.2">
      <c r="A9" s="384"/>
      <c r="B9" s="385" t="s">
        <v>404</v>
      </c>
      <c r="C9" s="386"/>
      <c r="D9" s="373" t="s">
        <v>403</v>
      </c>
      <c r="E9" s="374"/>
      <c r="F9" s="375" t="s">
        <v>46</v>
      </c>
      <c r="G9" s="375" t="s">
        <v>46</v>
      </c>
      <c r="H9" s="376">
        <v>23.43</v>
      </c>
      <c r="I9" s="377">
        <v>107309400</v>
      </c>
      <c r="J9" s="378"/>
      <c r="K9" s="379"/>
      <c r="L9" s="380"/>
      <c r="M9" s="380"/>
      <c r="N9" s="381"/>
      <c r="O9" s="377"/>
      <c r="P9" s="380"/>
      <c r="Q9" s="380"/>
      <c r="R9" s="381"/>
      <c r="S9" s="377"/>
      <c r="T9" s="380"/>
      <c r="U9" s="380"/>
      <c r="V9" s="381"/>
      <c r="W9" s="377"/>
      <c r="X9" s="380"/>
      <c r="Y9" s="380"/>
      <c r="Z9" s="381"/>
      <c r="AA9" s="377"/>
      <c r="AB9" s="380"/>
      <c r="AC9" s="380"/>
      <c r="AD9" s="382"/>
      <c r="AE9" s="377"/>
      <c r="AF9" s="376">
        <v>23.43</v>
      </c>
      <c r="AG9" s="377">
        <v>107309400</v>
      </c>
    </row>
    <row r="10" spans="1:33" s="383" customFormat="1" ht="18.600000000000001" customHeight="1" x14ac:dyDescent="0.2">
      <c r="A10" s="370" t="s">
        <v>405</v>
      </c>
      <c r="B10" s="385" t="s">
        <v>406</v>
      </c>
      <c r="C10" s="372">
        <v>901020001</v>
      </c>
      <c r="D10" s="388"/>
      <c r="E10" s="389"/>
      <c r="F10" s="380" t="s">
        <v>46</v>
      </c>
      <c r="G10" s="380" t="s">
        <v>46</v>
      </c>
      <c r="H10" s="381"/>
      <c r="I10" s="390">
        <v>49107956</v>
      </c>
      <c r="J10" s="378">
        <f t="shared" ref="J10:J17" si="1">ROUND(I10/1000,0)</f>
        <v>49108</v>
      </c>
      <c r="K10" s="379">
        <f t="shared" si="0"/>
        <v>49107956</v>
      </c>
      <c r="L10" s="380"/>
      <c r="M10" s="380"/>
      <c r="N10" s="381"/>
      <c r="O10" s="377">
        <f t="shared" ref="O10:O25" si="2">E10*N10</f>
        <v>0</v>
      </c>
      <c r="P10" s="380" t="s">
        <v>46</v>
      </c>
      <c r="Q10" s="380" t="s">
        <v>46</v>
      </c>
      <c r="R10" s="381"/>
      <c r="S10" s="377">
        <f t="shared" ref="S10:S25" si="3">$E10*R10</f>
        <v>0</v>
      </c>
      <c r="T10" s="380" t="s">
        <v>46</v>
      </c>
      <c r="U10" s="380" t="s">
        <v>46</v>
      </c>
      <c r="V10" s="381"/>
      <c r="W10" s="377">
        <f t="shared" ref="W10:W25" si="4">$E10*V10</f>
        <v>0</v>
      </c>
      <c r="X10" s="380" t="s">
        <v>46</v>
      </c>
      <c r="Y10" s="380" t="s">
        <v>46</v>
      </c>
      <c r="Z10" s="381"/>
      <c r="AA10" s="377">
        <f t="shared" ref="AA10:AA25" si="5">$E10*Z10</f>
        <v>0</v>
      </c>
      <c r="AB10" s="380"/>
      <c r="AC10" s="380"/>
      <c r="AD10" s="382">
        <f t="shared" ref="AD10:AE25" si="6">Z10-(H10+N10+R10+V10)</f>
        <v>0</v>
      </c>
      <c r="AE10" s="377">
        <f t="shared" si="6"/>
        <v>-49107956</v>
      </c>
      <c r="AF10" s="381"/>
      <c r="AG10" s="390">
        <v>49107956</v>
      </c>
    </row>
    <row r="11" spans="1:33" s="383" customFormat="1" ht="18.600000000000001" customHeight="1" x14ac:dyDescent="0.2">
      <c r="A11" s="370"/>
      <c r="B11" s="385" t="s">
        <v>407</v>
      </c>
      <c r="C11" s="372">
        <v>901020001</v>
      </c>
      <c r="D11" s="388"/>
      <c r="E11" s="389"/>
      <c r="F11" s="380" t="s">
        <v>46</v>
      </c>
      <c r="G11" s="380" t="s">
        <v>46</v>
      </c>
      <c r="H11" s="381"/>
      <c r="I11" s="390">
        <v>45436628</v>
      </c>
      <c r="J11" s="378">
        <f t="shared" si="1"/>
        <v>45437</v>
      </c>
      <c r="K11" s="379">
        <f>I11</f>
        <v>45436628</v>
      </c>
      <c r="L11" s="380"/>
      <c r="M11" s="380"/>
      <c r="N11" s="381"/>
      <c r="O11" s="377">
        <f>E11*N11</f>
        <v>0</v>
      </c>
      <c r="P11" s="380" t="s">
        <v>46</v>
      </c>
      <c r="Q11" s="380" t="s">
        <v>46</v>
      </c>
      <c r="R11" s="381"/>
      <c r="S11" s="377">
        <f t="shared" si="3"/>
        <v>0</v>
      </c>
      <c r="T11" s="380" t="s">
        <v>46</v>
      </c>
      <c r="U11" s="380" t="s">
        <v>46</v>
      </c>
      <c r="V11" s="381"/>
      <c r="W11" s="377">
        <f t="shared" si="4"/>
        <v>0</v>
      </c>
      <c r="X11" s="380" t="s">
        <v>46</v>
      </c>
      <c r="Y11" s="380" t="s">
        <v>46</v>
      </c>
      <c r="Z11" s="381"/>
      <c r="AA11" s="377">
        <f t="shared" si="5"/>
        <v>0</v>
      </c>
      <c r="AB11" s="380"/>
      <c r="AC11" s="380"/>
      <c r="AD11" s="382">
        <f>Z11-(H11+N11+R11+V11)</f>
        <v>0</v>
      </c>
      <c r="AE11" s="377">
        <f>AA11-(I11+O11+S11+W11)</f>
        <v>-45436628</v>
      </c>
      <c r="AF11" s="381"/>
      <c r="AG11" s="390">
        <v>45436628</v>
      </c>
    </row>
    <row r="12" spans="1:33" s="387" customFormat="1" ht="23.25" customHeight="1" x14ac:dyDescent="0.2">
      <c r="A12" s="384" t="s">
        <v>408</v>
      </c>
      <c r="B12" s="385" t="s">
        <v>409</v>
      </c>
      <c r="C12" s="386">
        <v>901020002</v>
      </c>
      <c r="D12" s="388" t="s">
        <v>410</v>
      </c>
      <c r="E12" s="389">
        <v>22300</v>
      </c>
      <c r="F12" s="380"/>
      <c r="G12" s="380"/>
      <c r="H12" s="381"/>
      <c r="I12" s="390">
        <v>11272650</v>
      </c>
      <c r="J12" s="378">
        <f t="shared" si="1"/>
        <v>11273</v>
      </c>
      <c r="K12" s="379">
        <f t="shared" si="0"/>
        <v>11272650</v>
      </c>
      <c r="L12" s="380"/>
      <c r="M12" s="380"/>
      <c r="N12" s="381"/>
      <c r="O12" s="377">
        <f t="shared" si="2"/>
        <v>0</v>
      </c>
      <c r="P12" s="380"/>
      <c r="Q12" s="380"/>
      <c r="R12" s="381"/>
      <c r="S12" s="377">
        <f t="shared" si="3"/>
        <v>0</v>
      </c>
      <c r="T12" s="380"/>
      <c r="U12" s="380"/>
      <c r="V12" s="381"/>
      <c r="W12" s="377">
        <f t="shared" si="4"/>
        <v>0</v>
      </c>
      <c r="X12" s="380"/>
      <c r="Y12" s="380"/>
      <c r="Z12" s="381"/>
      <c r="AA12" s="377">
        <f t="shared" si="5"/>
        <v>0</v>
      </c>
      <c r="AB12" s="380"/>
      <c r="AC12" s="380"/>
      <c r="AD12" s="382">
        <f t="shared" si="6"/>
        <v>0</v>
      </c>
      <c r="AE12" s="377">
        <f t="shared" si="6"/>
        <v>-11272650</v>
      </c>
      <c r="AF12" s="381"/>
      <c r="AG12" s="390">
        <v>11272650</v>
      </c>
    </row>
    <row r="13" spans="1:33" s="387" customFormat="1" ht="23.25" customHeight="1" x14ac:dyDescent="0.2">
      <c r="A13" s="384"/>
      <c r="B13" s="385" t="s">
        <v>411</v>
      </c>
      <c r="C13" s="386">
        <v>901020002</v>
      </c>
      <c r="D13" s="388" t="s">
        <v>410</v>
      </c>
      <c r="E13" s="389"/>
      <c r="F13" s="380"/>
      <c r="G13" s="380"/>
      <c r="H13" s="381"/>
      <c r="I13" s="390">
        <v>7601322</v>
      </c>
      <c r="J13" s="378">
        <f t="shared" si="1"/>
        <v>7601</v>
      </c>
      <c r="K13" s="379">
        <f>I13</f>
        <v>7601322</v>
      </c>
      <c r="L13" s="380"/>
      <c r="M13" s="380"/>
      <c r="N13" s="381"/>
      <c r="O13" s="377">
        <f>E13*N13</f>
        <v>0</v>
      </c>
      <c r="P13" s="380"/>
      <c r="Q13" s="380"/>
      <c r="R13" s="381"/>
      <c r="S13" s="377">
        <f t="shared" si="3"/>
        <v>0</v>
      </c>
      <c r="T13" s="380"/>
      <c r="U13" s="380"/>
      <c r="V13" s="381"/>
      <c r="W13" s="377">
        <f t="shared" si="4"/>
        <v>0</v>
      </c>
      <c r="X13" s="380"/>
      <c r="Y13" s="380"/>
      <c r="Z13" s="381"/>
      <c r="AA13" s="377">
        <f t="shared" si="5"/>
        <v>0</v>
      </c>
      <c r="AB13" s="380"/>
      <c r="AC13" s="380"/>
      <c r="AD13" s="382">
        <f>Z13-(H13+N13+R13+V13)</f>
        <v>0</v>
      </c>
      <c r="AE13" s="377">
        <f>AA13-(I13+O13+S13+W13)</f>
        <v>-7601322</v>
      </c>
      <c r="AF13" s="381"/>
      <c r="AG13" s="390">
        <v>7601322</v>
      </c>
    </row>
    <row r="14" spans="1:33" s="387" customFormat="1" ht="18.600000000000001" customHeight="1" x14ac:dyDescent="0.2">
      <c r="A14" s="384" t="s">
        <v>412</v>
      </c>
      <c r="B14" s="385" t="s">
        <v>413</v>
      </c>
      <c r="C14" s="386">
        <v>901020003</v>
      </c>
      <c r="D14" s="388" t="s">
        <v>414</v>
      </c>
      <c r="E14" s="391">
        <v>283200</v>
      </c>
      <c r="F14" s="380" t="s">
        <v>46</v>
      </c>
      <c r="G14" s="380" t="s">
        <v>46</v>
      </c>
      <c r="H14" s="381"/>
      <c r="I14" s="390">
        <v>21409920</v>
      </c>
      <c r="J14" s="378">
        <f t="shared" si="1"/>
        <v>21410</v>
      </c>
      <c r="K14" s="379">
        <f t="shared" si="0"/>
        <v>21409920</v>
      </c>
      <c r="L14" s="380"/>
      <c r="M14" s="380"/>
      <c r="N14" s="381"/>
      <c r="O14" s="377">
        <f t="shared" si="2"/>
        <v>0</v>
      </c>
      <c r="P14" s="380" t="s">
        <v>46</v>
      </c>
      <c r="Q14" s="380" t="s">
        <v>46</v>
      </c>
      <c r="R14" s="381"/>
      <c r="S14" s="377">
        <f t="shared" si="3"/>
        <v>0</v>
      </c>
      <c r="T14" s="380" t="s">
        <v>46</v>
      </c>
      <c r="U14" s="380" t="s">
        <v>46</v>
      </c>
      <c r="V14" s="381"/>
      <c r="W14" s="377">
        <f t="shared" si="4"/>
        <v>0</v>
      </c>
      <c r="X14" s="380" t="s">
        <v>46</v>
      </c>
      <c r="Y14" s="380" t="s">
        <v>46</v>
      </c>
      <c r="Z14" s="381"/>
      <c r="AA14" s="377">
        <f t="shared" si="5"/>
        <v>0</v>
      </c>
      <c r="AB14" s="380"/>
      <c r="AC14" s="380"/>
      <c r="AD14" s="382">
        <f t="shared" si="6"/>
        <v>0</v>
      </c>
      <c r="AE14" s="377">
        <f t="shared" si="6"/>
        <v>-21409920</v>
      </c>
      <c r="AF14" s="381"/>
      <c r="AG14" s="390">
        <v>21409920</v>
      </c>
    </row>
    <row r="15" spans="1:33" s="387" customFormat="1" ht="18.600000000000001" customHeight="1" x14ac:dyDescent="0.2">
      <c r="A15" s="384"/>
      <c r="B15" s="385" t="s">
        <v>415</v>
      </c>
      <c r="C15" s="386">
        <v>901020003</v>
      </c>
      <c r="D15" s="388" t="s">
        <v>414</v>
      </c>
      <c r="E15" s="391"/>
      <c r="F15" s="380" t="s">
        <v>46</v>
      </c>
      <c r="G15" s="380" t="s">
        <v>46</v>
      </c>
      <c r="H15" s="381"/>
      <c r="I15" s="390">
        <v>21409920</v>
      </c>
      <c r="J15" s="378">
        <f t="shared" si="1"/>
        <v>21410</v>
      </c>
      <c r="K15" s="379">
        <f>I15</f>
        <v>21409920</v>
      </c>
      <c r="L15" s="380"/>
      <c r="M15" s="380"/>
      <c r="N15" s="381"/>
      <c r="O15" s="377">
        <f>E15*N15</f>
        <v>0</v>
      </c>
      <c r="P15" s="380" t="s">
        <v>46</v>
      </c>
      <c r="Q15" s="380" t="s">
        <v>46</v>
      </c>
      <c r="R15" s="381"/>
      <c r="S15" s="377">
        <f t="shared" si="3"/>
        <v>0</v>
      </c>
      <c r="T15" s="380" t="s">
        <v>46</v>
      </c>
      <c r="U15" s="380" t="s">
        <v>46</v>
      </c>
      <c r="V15" s="381"/>
      <c r="W15" s="377">
        <f t="shared" si="4"/>
        <v>0</v>
      </c>
      <c r="X15" s="380" t="s">
        <v>46</v>
      </c>
      <c r="Y15" s="380" t="s">
        <v>46</v>
      </c>
      <c r="Z15" s="381"/>
      <c r="AA15" s="377">
        <f t="shared" si="5"/>
        <v>0</v>
      </c>
      <c r="AB15" s="380"/>
      <c r="AC15" s="380"/>
      <c r="AD15" s="382">
        <f>Z15-(H15+N15+R15+V15)</f>
        <v>0</v>
      </c>
      <c r="AE15" s="377">
        <f>AA15-(I15+O15+S15+W15)</f>
        <v>-21409920</v>
      </c>
      <c r="AF15" s="381"/>
      <c r="AG15" s="390">
        <v>21409920</v>
      </c>
    </row>
    <row r="16" spans="1:33" s="387" customFormat="1" ht="18.600000000000001" customHeight="1" x14ac:dyDescent="0.2">
      <c r="A16" s="384" t="s">
        <v>416</v>
      </c>
      <c r="B16" s="385" t="s">
        <v>417</v>
      </c>
      <c r="C16" s="386">
        <v>901050001</v>
      </c>
      <c r="D16" s="388" t="s">
        <v>410</v>
      </c>
      <c r="E16" s="391">
        <v>69</v>
      </c>
      <c r="F16" s="380" t="s">
        <v>46</v>
      </c>
      <c r="G16" s="380" t="s">
        <v>46</v>
      </c>
      <c r="H16" s="381"/>
      <c r="I16" s="390">
        <v>100000</v>
      </c>
      <c r="J16" s="378">
        <f t="shared" si="1"/>
        <v>100</v>
      </c>
      <c r="K16" s="379">
        <f t="shared" si="0"/>
        <v>100000</v>
      </c>
      <c r="L16" s="380"/>
      <c r="M16" s="380"/>
      <c r="N16" s="381"/>
      <c r="O16" s="377">
        <f t="shared" si="2"/>
        <v>0</v>
      </c>
      <c r="P16" s="380" t="s">
        <v>46</v>
      </c>
      <c r="Q16" s="380" t="s">
        <v>46</v>
      </c>
      <c r="R16" s="381"/>
      <c r="S16" s="377">
        <f t="shared" si="3"/>
        <v>0</v>
      </c>
      <c r="T16" s="380" t="s">
        <v>46</v>
      </c>
      <c r="U16" s="380" t="s">
        <v>46</v>
      </c>
      <c r="V16" s="381"/>
      <c r="W16" s="377">
        <f t="shared" si="4"/>
        <v>0</v>
      </c>
      <c r="X16" s="380" t="s">
        <v>46</v>
      </c>
      <c r="Y16" s="380" t="s">
        <v>46</v>
      </c>
      <c r="Z16" s="381"/>
      <c r="AA16" s="377">
        <f t="shared" si="5"/>
        <v>0</v>
      </c>
      <c r="AB16" s="380"/>
      <c r="AC16" s="380"/>
      <c r="AD16" s="382">
        <f t="shared" si="6"/>
        <v>0</v>
      </c>
      <c r="AE16" s="377">
        <f t="shared" si="6"/>
        <v>-100000</v>
      </c>
      <c r="AF16" s="381"/>
      <c r="AG16" s="390">
        <v>100000</v>
      </c>
    </row>
    <row r="17" spans="1:33" s="387" customFormat="1" ht="18.600000000000001" customHeight="1" x14ac:dyDescent="0.2">
      <c r="A17" s="384"/>
      <c r="B17" s="385" t="s">
        <v>418</v>
      </c>
      <c r="C17" s="386">
        <v>901050001</v>
      </c>
      <c r="D17" s="388" t="s">
        <v>410</v>
      </c>
      <c r="E17" s="391"/>
      <c r="F17" s="380" t="s">
        <v>46</v>
      </c>
      <c r="G17" s="380" t="s">
        <v>46</v>
      </c>
      <c r="H17" s="381"/>
      <c r="I17" s="390">
        <v>100000</v>
      </c>
      <c r="J17" s="378">
        <f t="shared" si="1"/>
        <v>100</v>
      </c>
      <c r="K17" s="379">
        <f>I17</f>
        <v>100000</v>
      </c>
      <c r="L17" s="380"/>
      <c r="M17" s="380"/>
      <c r="N17" s="381"/>
      <c r="O17" s="377">
        <f>E17*N17</f>
        <v>0</v>
      </c>
      <c r="P17" s="380" t="s">
        <v>46</v>
      </c>
      <c r="Q17" s="380" t="s">
        <v>46</v>
      </c>
      <c r="R17" s="381"/>
      <c r="S17" s="377">
        <f t="shared" si="3"/>
        <v>0</v>
      </c>
      <c r="T17" s="380" t="s">
        <v>46</v>
      </c>
      <c r="U17" s="380" t="s">
        <v>46</v>
      </c>
      <c r="V17" s="381"/>
      <c r="W17" s="377">
        <f t="shared" si="4"/>
        <v>0</v>
      </c>
      <c r="X17" s="380" t="s">
        <v>46</v>
      </c>
      <c r="Y17" s="380" t="s">
        <v>46</v>
      </c>
      <c r="Z17" s="381"/>
      <c r="AA17" s="377">
        <f t="shared" si="5"/>
        <v>0</v>
      </c>
      <c r="AB17" s="380"/>
      <c r="AC17" s="380"/>
      <c r="AD17" s="382">
        <f>Z17-(H17+N17+R17+V17)</f>
        <v>0</v>
      </c>
      <c r="AE17" s="377">
        <f>AA17-(I17+O17+S17+W17)</f>
        <v>-100000</v>
      </c>
      <c r="AF17" s="381"/>
      <c r="AG17" s="390">
        <v>100000</v>
      </c>
    </row>
    <row r="18" spans="1:33" s="387" customFormat="1" ht="18.600000000000001" customHeight="1" x14ac:dyDescent="0.2">
      <c r="A18" s="384" t="s">
        <v>419</v>
      </c>
      <c r="B18" s="385" t="s">
        <v>420</v>
      </c>
      <c r="C18" s="386">
        <v>901060001</v>
      </c>
      <c r="D18" s="388" t="s">
        <v>410</v>
      </c>
      <c r="E18" s="391">
        <v>227000</v>
      </c>
      <c r="F18" s="380"/>
      <c r="G18" s="380"/>
      <c r="H18" s="381"/>
      <c r="I18" s="390">
        <v>16325386</v>
      </c>
      <c r="J18" s="378"/>
      <c r="K18" s="379">
        <f t="shared" si="0"/>
        <v>16325386</v>
      </c>
      <c r="L18" s="380"/>
      <c r="M18" s="380"/>
      <c r="N18" s="381"/>
      <c r="O18" s="377">
        <f t="shared" si="2"/>
        <v>0</v>
      </c>
      <c r="P18" s="380"/>
      <c r="Q18" s="380"/>
      <c r="R18" s="381"/>
      <c r="S18" s="377">
        <f t="shared" si="3"/>
        <v>0</v>
      </c>
      <c r="T18" s="380"/>
      <c r="U18" s="380"/>
      <c r="V18" s="381"/>
      <c r="W18" s="377">
        <f t="shared" si="4"/>
        <v>0</v>
      </c>
      <c r="X18" s="380"/>
      <c r="Y18" s="380"/>
      <c r="Z18" s="381"/>
      <c r="AA18" s="377">
        <f t="shared" si="5"/>
        <v>0</v>
      </c>
      <c r="AB18" s="380"/>
      <c r="AC18" s="380"/>
      <c r="AD18" s="382">
        <f t="shared" si="6"/>
        <v>0</v>
      </c>
      <c r="AE18" s="377">
        <f t="shared" si="6"/>
        <v>-16325386</v>
      </c>
      <c r="AF18" s="381"/>
      <c r="AG18" s="390">
        <v>16325386</v>
      </c>
    </row>
    <row r="19" spans="1:33" s="387" customFormat="1" ht="18.600000000000001" customHeight="1" x14ac:dyDescent="0.2">
      <c r="A19" s="384"/>
      <c r="B19" s="385" t="s">
        <v>421</v>
      </c>
      <c r="C19" s="386">
        <v>901060001</v>
      </c>
      <c r="D19" s="388" t="s">
        <v>410</v>
      </c>
      <c r="E19" s="391"/>
      <c r="F19" s="380"/>
      <c r="G19" s="380"/>
      <c r="H19" s="381"/>
      <c r="I19" s="390">
        <v>16325386</v>
      </c>
      <c r="J19" s="378"/>
      <c r="K19" s="379">
        <f>I19</f>
        <v>16325386</v>
      </c>
      <c r="L19" s="380"/>
      <c r="M19" s="380"/>
      <c r="N19" s="381"/>
      <c r="O19" s="377">
        <f>E19*N19</f>
        <v>0</v>
      </c>
      <c r="P19" s="380"/>
      <c r="Q19" s="380"/>
      <c r="R19" s="381"/>
      <c r="S19" s="377">
        <f t="shared" si="3"/>
        <v>0</v>
      </c>
      <c r="T19" s="380"/>
      <c r="U19" s="380"/>
      <c r="V19" s="381"/>
      <c r="W19" s="377">
        <f t="shared" si="4"/>
        <v>0</v>
      </c>
      <c r="X19" s="380"/>
      <c r="Y19" s="380"/>
      <c r="Z19" s="381"/>
      <c r="AA19" s="377">
        <f t="shared" si="5"/>
        <v>0</v>
      </c>
      <c r="AB19" s="380"/>
      <c r="AC19" s="380"/>
      <c r="AD19" s="382">
        <f>Z19-(H19+N19+R19+V19)</f>
        <v>0</v>
      </c>
      <c r="AE19" s="377">
        <f>AA19-(I19+O19+S19+W19)</f>
        <v>-16325386</v>
      </c>
      <c r="AF19" s="381"/>
      <c r="AG19" s="390">
        <v>16325386</v>
      </c>
    </row>
    <row r="20" spans="1:33" s="383" customFormat="1" ht="18.600000000000001" customHeight="1" x14ac:dyDescent="0.2">
      <c r="A20" s="370" t="s">
        <v>422</v>
      </c>
      <c r="B20" s="385" t="s">
        <v>423</v>
      </c>
      <c r="C20" s="372">
        <v>901080001</v>
      </c>
      <c r="D20" s="388" t="s">
        <v>414</v>
      </c>
      <c r="E20" s="374">
        <v>2700</v>
      </c>
      <c r="F20" s="380" t="s">
        <v>46</v>
      </c>
      <c r="G20" s="380" t="s">
        <v>46</v>
      </c>
      <c r="H20" s="381">
        <v>8167</v>
      </c>
      <c r="I20" s="390">
        <v>22050900</v>
      </c>
      <c r="J20" s="378">
        <f t="shared" ref="J20:J47" si="7">ROUND(I20/1000,0)</f>
        <v>22051</v>
      </c>
      <c r="K20" s="379">
        <f t="shared" si="0"/>
        <v>22050900</v>
      </c>
      <c r="L20" s="380"/>
      <c r="M20" s="380"/>
      <c r="N20" s="381"/>
      <c r="O20" s="377">
        <f t="shared" si="2"/>
        <v>0</v>
      </c>
      <c r="P20" s="380" t="s">
        <v>46</v>
      </c>
      <c r="Q20" s="380" t="s">
        <v>46</v>
      </c>
      <c r="R20" s="381"/>
      <c r="S20" s="377">
        <f t="shared" si="3"/>
        <v>0</v>
      </c>
      <c r="T20" s="380" t="s">
        <v>46</v>
      </c>
      <c r="U20" s="380" t="s">
        <v>46</v>
      </c>
      <c r="V20" s="381"/>
      <c r="W20" s="377">
        <f t="shared" si="4"/>
        <v>0</v>
      </c>
      <c r="X20" s="380" t="s">
        <v>46</v>
      </c>
      <c r="Y20" s="380" t="s">
        <v>46</v>
      </c>
      <c r="Z20" s="381"/>
      <c r="AA20" s="377">
        <f t="shared" si="5"/>
        <v>0</v>
      </c>
      <c r="AB20" s="380"/>
      <c r="AC20" s="380"/>
      <c r="AD20" s="382">
        <f t="shared" si="6"/>
        <v>-8167</v>
      </c>
      <c r="AE20" s="377">
        <f t="shared" si="6"/>
        <v>-22050900</v>
      </c>
      <c r="AF20" s="381">
        <v>8167</v>
      </c>
      <c r="AG20" s="390">
        <v>22050900</v>
      </c>
    </row>
    <row r="21" spans="1:33" s="383" customFormat="1" ht="18.75" customHeight="1" x14ac:dyDescent="0.2">
      <c r="A21" s="370"/>
      <c r="B21" s="385" t="s">
        <v>424</v>
      </c>
      <c r="C21" s="372">
        <v>901080001</v>
      </c>
      <c r="D21" s="388" t="s">
        <v>414</v>
      </c>
      <c r="E21" s="374"/>
      <c r="F21" s="380" t="s">
        <v>46</v>
      </c>
      <c r="G21" s="380" t="s">
        <v>46</v>
      </c>
      <c r="H21" s="381">
        <v>8167</v>
      </c>
      <c r="I21" s="390">
        <v>11025450</v>
      </c>
      <c r="J21" s="378">
        <f t="shared" si="7"/>
        <v>11025</v>
      </c>
      <c r="K21" s="379">
        <f>I21</f>
        <v>11025450</v>
      </c>
      <c r="L21" s="380"/>
      <c r="M21" s="380"/>
      <c r="N21" s="381"/>
      <c r="O21" s="377">
        <f>E21*N21</f>
        <v>0</v>
      </c>
      <c r="P21" s="380" t="s">
        <v>46</v>
      </c>
      <c r="Q21" s="380" t="s">
        <v>46</v>
      </c>
      <c r="R21" s="381"/>
      <c r="S21" s="377">
        <f t="shared" si="3"/>
        <v>0</v>
      </c>
      <c r="T21" s="380" t="s">
        <v>46</v>
      </c>
      <c r="U21" s="380" t="s">
        <v>46</v>
      </c>
      <c r="V21" s="381"/>
      <c r="W21" s="377">
        <f t="shared" si="4"/>
        <v>0</v>
      </c>
      <c r="X21" s="380" t="s">
        <v>46</v>
      </c>
      <c r="Y21" s="380" t="s">
        <v>46</v>
      </c>
      <c r="Z21" s="381"/>
      <c r="AA21" s="377">
        <f t="shared" si="5"/>
        <v>0</v>
      </c>
      <c r="AB21" s="380"/>
      <c r="AC21" s="380"/>
      <c r="AD21" s="382">
        <f t="shared" si="6"/>
        <v>-8167</v>
      </c>
      <c r="AE21" s="377">
        <f t="shared" si="6"/>
        <v>-11025450</v>
      </c>
      <c r="AF21" s="381">
        <v>8167</v>
      </c>
      <c r="AG21" s="390">
        <v>11025450</v>
      </c>
    </row>
    <row r="22" spans="1:33" s="383" customFormat="1" ht="18.600000000000001" customHeight="1" x14ac:dyDescent="0.2">
      <c r="A22" s="370" t="s">
        <v>425</v>
      </c>
      <c r="B22" s="385" t="s">
        <v>426</v>
      </c>
      <c r="C22" s="372">
        <v>901080001</v>
      </c>
      <c r="D22" s="388" t="s">
        <v>414</v>
      </c>
      <c r="E22" s="374">
        <v>100</v>
      </c>
      <c r="F22" s="380" t="s">
        <v>46</v>
      </c>
      <c r="G22" s="380" t="s">
        <v>46</v>
      </c>
      <c r="H22" s="381">
        <v>300</v>
      </c>
      <c r="I22" s="390">
        <v>30000</v>
      </c>
      <c r="J22" s="378">
        <f t="shared" si="7"/>
        <v>30</v>
      </c>
      <c r="K22" s="379">
        <f>I22</f>
        <v>30000</v>
      </c>
      <c r="L22" s="380"/>
      <c r="M22" s="380"/>
      <c r="N22" s="381"/>
      <c r="O22" s="377">
        <f>E22*N22</f>
        <v>0</v>
      </c>
      <c r="P22" s="380" t="s">
        <v>46</v>
      </c>
      <c r="Q22" s="380" t="s">
        <v>46</v>
      </c>
      <c r="R22" s="381"/>
      <c r="S22" s="377">
        <f t="shared" si="3"/>
        <v>0</v>
      </c>
      <c r="T22" s="380" t="s">
        <v>46</v>
      </c>
      <c r="U22" s="380" t="s">
        <v>46</v>
      </c>
      <c r="V22" s="381"/>
      <c r="W22" s="377">
        <f t="shared" si="4"/>
        <v>0</v>
      </c>
      <c r="X22" s="380" t="s">
        <v>46</v>
      </c>
      <c r="Y22" s="380" t="s">
        <v>46</v>
      </c>
      <c r="Z22" s="381"/>
      <c r="AA22" s="377">
        <f t="shared" si="5"/>
        <v>0</v>
      </c>
      <c r="AB22" s="380"/>
      <c r="AC22" s="380"/>
      <c r="AD22" s="382">
        <f t="shared" si="6"/>
        <v>-300</v>
      </c>
      <c r="AE22" s="377">
        <f t="shared" si="6"/>
        <v>-30000</v>
      </c>
      <c r="AF22" s="381">
        <v>300</v>
      </c>
      <c r="AG22" s="390">
        <v>30000</v>
      </c>
    </row>
    <row r="23" spans="1:33" s="387" customFormat="1" ht="18.600000000000001" customHeight="1" x14ac:dyDescent="0.2">
      <c r="A23" s="384"/>
      <c r="B23" s="385" t="s">
        <v>427</v>
      </c>
      <c r="C23" s="386">
        <v>901020004</v>
      </c>
      <c r="D23" s="388" t="s">
        <v>414</v>
      </c>
      <c r="E23" s="391"/>
      <c r="F23" s="380" t="s">
        <v>46</v>
      </c>
      <c r="G23" s="380" t="s">
        <v>46</v>
      </c>
      <c r="H23" s="381"/>
      <c r="I23" s="390">
        <v>-44280180</v>
      </c>
      <c r="J23" s="378">
        <f t="shared" si="7"/>
        <v>-44280</v>
      </c>
      <c r="K23" s="379">
        <f>I23</f>
        <v>-44280180</v>
      </c>
      <c r="L23" s="380"/>
      <c r="M23" s="380"/>
      <c r="N23" s="381"/>
      <c r="O23" s="377">
        <f>E23*N23</f>
        <v>0</v>
      </c>
      <c r="P23" s="380" t="s">
        <v>46</v>
      </c>
      <c r="Q23" s="380" t="s">
        <v>46</v>
      </c>
      <c r="R23" s="381"/>
      <c r="S23" s="377">
        <f t="shared" si="3"/>
        <v>0</v>
      </c>
      <c r="T23" s="380" t="s">
        <v>46</v>
      </c>
      <c r="U23" s="380" t="s">
        <v>46</v>
      </c>
      <c r="V23" s="381"/>
      <c r="W23" s="377">
        <f t="shared" si="4"/>
        <v>0</v>
      </c>
      <c r="X23" s="380" t="s">
        <v>46</v>
      </c>
      <c r="Y23" s="380" t="s">
        <v>46</v>
      </c>
      <c r="Z23" s="381"/>
      <c r="AA23" s="377">
        <f t="shared" si="5"/>
        <v>0</v>
      </c>
      <c r="AB23" s="380"/>
      <c r="AC23" s="380"/>
      <c r="AD23" s="382">
        <f t="shared" si="6"/>
        <v>0</v>
      </c>
      <c r="AE23" s="377">
        <f t="shared" si="6"/>
        <v>44280180</v>
      </c>
      <c r="AF23" s="381"/>
      <c r="AG23" s="390">
        <v>-44280180</v>
      </c>
    </row>
    <row r="24" spans="1:33" s="369" customFormat="1" ht="34.5" customHeight="1" x14ac:dyDescent="0.2">
      <c r="A24" s="359" t="s">
        <v>30</v>
      </c>
      <c r="B24" s="360" t="s">
        <v>428</v>
      </c>
      <c r="C24" s="361">
        <v>901010001</v>
      </c>
      <c r="D24" s="362"/>
      <c r="E24" s="363"/>
      <c r="F24" s="364" t="s">
        <v>46</v>
      </c>
      <c r="G24" s="364" t="s">
        <v>46</v>
      </c>
      <c r="H24" s="365"/>
      <c r="I24" s="366">
        <f>SUM(I26:I33)</f>
        <v>129696374</v>
      </c>
      <c r="J24" s="367">
        <f t="shared" si="7"/>
        <v>129696</v>
      </c>
      <c r="K24" s="368">
        <f t="shared" si="0"/>
        <v>129696374</v>
      </c>
      <c r="L24" s="364"/>
      <c r="M24" s="364"/>
      <c r="N24" s="365"/>
      <c r="O24" s="366">
        <f t="shared" si="2"/>
        <v>0</v>
      </c>
      <c r="P24" s="364" t="s">
        <v>46</v>
      </c>
      <c r="Q24" s="364"/>
      <c r="R24" s="365"/>
      <c r="S24" s="366">
        <f t="shared" si="3"/>
        <v>0</v>
      </c>
      <c r="T24" s="364" t="s">
        <v>46</v>
      </c>
      <c r="U24" s="364"/>
      <c r="V24" s="365"/>
      <c r="W24" s="366">
        <f t="shared" si="4"/>
        <v>0</v>
      </c>
      <c r="X24" s="364" t="s">
        <v>46</v>
      </c>
      <c r="Y24" s="364"/>
      <c r="Z24" s="365"/>
      <c r="AA24" s="366">
        <f t="shared" si="5"/>
        <v>0</v>
      </c>
      <c r="AB24" s="364"/>
      <c r="AC24" s="364"/>
      <c r="AD24" s="365">
        <f t="shared" si="6"/>
        <v>0</v>
      </c>
      <c r="AE24" s="366">
        <f t="shared" si="6"/>
        <v>-129696374</v>
      </c>
      <c r="AF24" s="365"/>
      <c r="AG24" s="366">
        <f>SUM(AG26:AG33)</f>
        <v>129696374</v>
      </c>
    </row>
    <row r="25" spans="1:33" s="383" customFormat="1" ht="28.5" customHeight="1" x14ac:dyDescent="0.2">
      <c r="A25" s="370" t="s">
        <v>429</v>
      </c>
      <c r="B25" s="371" t="s">
        <v>430</v>
      </c>
      <c r="C25" s="372">
        <v>901090001</v>
      </c>
      <c r="D25" s="388" t="s">
        <v>431</v>
      </c>
      <c r="E25" s="389"/>
      <c r="F25" s="380" t="s">
        <v>46</v>
      </c>
      <c r="G25" s="380" t="s">
        <v>46</v>
      </c>
      <c r="H25" s="381"/>
      <c r="I25" s="390"/>
      <c r="J25" s="378">
        <f t="shared" si="7"/>
        <v>0</v>
      </c>
      <c r="K25" s="392">
        <f t="shared" si="0"/>
        <v>0</v>
      </c>
      <c r="L25" s="380"/>
      <c r="M25" s="380"/>
      <c r="N25" s="381"/>
      <c r="O25" s="377">
        <f t="shared" si="2"/>
        <v>0</v>
      </c>
      <c r="P25" s="380" t="s">
        <v>46</v>
      </c>
      <c r="Q25" s="380" t="s">
        <v>46</v>
      </c>
      <c r="R25" s="381"/>
      <c r="S25" s="377">
        <f t="shared" si="3"/>
        <v>0</v>
      </c>
      <c r="T25" s="380" t="s">
        <v>46</v>
      </c>
      <c r="U25" s="380" t="s">
        <v>46</v>
      </c>
      <c r="V25" s="381"/>
      <c r="W25" s="377">
        <f t="shared" si="4"/>
        <v>0</v>
      </c>
      <c r="X25" s="380" t="s">
        <v>46</v>
      </c>
      <c r="Y25" s="380" t="s">
        <v>46</v>
      </c>
      <c r="Z25" s="381"/>
      <c r="AA25" s="377">
        <f t="shared" si="5"/>
        <v>0</v>
      </c>
      <c r="AB25" s="380"/>
      <c r="AC25" s="380"/>
      <c r="AD25" s="382">
        <f t="shared" si="6"/>
        <v>0</v>
      </c>
      <c r="AE25" s="377">
        <f t="shared" si="6"/>
        <v>0</v>
      </c>
      <c r="AF25" s="381"/>
      <c r="AG25" s="390"/>
    </row>
    <row r="26" spans="1:33" s="387" customFormat="1" ht="18" customHeight="1" x14ac:dyDescent="0.2">
      <c r="A26" s="384" t="s">
        <v>432</v>
      </c>
      <c r="B26" s="385" t="s">
        <v>433</v>
      </c>
      <c r="C26" s="386"/>
      <c r="D26" s="388"/>
      <c r="E26" s="393">
        <v>2674666.7000000002</v>
      </c>
      <c r="F26" s="380"/>
      <c r="G26" s="380"/>
      <c r="H26" s="394">
        <v>21.7</v>
      </c>
      <c r="I26" s="390">
        <v>58040267</v>
      </c>
      <c r="J26" s="378">
        <f t="shared" si="7"/>
        <v>58040</v>
      </c>
      <c r="K26" s="379">
        <f t="shared" si="0"/>
        <v>58040267</v>
      </c>
      <c r="L26" s="380"/>
      <c r="M26" s="380"/>
      <c r="N26" s="381"/>
      <c r="O26" s="377"/>
      <c r="P26" s="380"/>
      <c r="Q26" s="380"/>
      <c r="R26" s="381"/>
      <c r="S26" s="377"/>
      <c r="T26" s="380"/>
      <c r="U26" s="380"/>
      <c r="V26" s="381"/>
      <c r="W26" s="377"/>
      <c r="X26" s="380"/>
      <c r="Y26" s="380"/>
      <c r="Z26" s="381"/>
      <c r="AA26" s="377"/>
      <c r="AB26" s="380"/>
      <c r="AC26" s="380"/>
      <c r="AD26" s="382"/>
      <c r="AE26" s="377"/>
      <c r="AF26" s="394">
        <v>21.7</v>
      </c>
      <c r="AG26" s="390">
        <v>58040267</v>
      </c>
    </row>
    <row r="27" spans="1:33" s="387" customFormat="1" ht="18" customHeight="1" x14ac:dyDescent="0.2">
      <c r="A27" s="384" t="s">
        <v>434</v>
      </c>
      <c r="B27" s="385" t="s">
        <v>435</v>
      </c>
      <c r="C27" s="386"/>
      <c r="D27" s="388"/>
      <c r="E27" s="391">
        <v>1200000</v>
      </c>
      <c r="F27" s="380"/>
      <c r="G27" s="380"/>
      <c r="H27" s="394">
        <v>13</v>
      </c>
      <c r="I27" s="390">
        <v>15600000</v>
      </c>
      <c r="J27" s="378">
        <f t="shared" si="7"/>
        <v>15600</v>
      </c>
      <c r="K27" s="379">
        <f t="shared" si="0"/>
        <v>15600000</v>
      </c>
      <c r="L27" s="380"/>
      <c r="M27" s="380"/>
      <c r="N27" s="381"/>
      <c r="O27" s="377">
        <f>E27*N27</f>
        <v>0</v>
      </c>
      <c r="P27" s="380"/>
      <c r="Q27" s="380"/>
      <c r="R27" s="381"/>
      <c r="S27" s="377">
        <f>ROUND($E27*R27/12*8,0)</f>
        <v>0</v>
      </c>
      <c r="T27" s="380"/>
      <c r="U27" s="380"/>
      <c r="V27" s="381"/>
      <c r="W27" s="377">
        <f>ROUND($E27*V27/12*8,0)</f>
        <v>0</v>
      </c>
      <c r="X27" s="380"/>
      <c r="Y27" s="380"/>
      <c r="Z27" s="381"/>
      <c r="AA27" s="377">
        <f>ROUND($E27*Z27/12*8,0)</f>
        <v>0</v>
      </c>
      <c r="AB27" s="380"/>
      <c r="AC27" s="380"/>
      <c r="AD27" s="382">
        <f>Z27-(H27+N27+R27+V27)</f>
        <v>-13</v>
      </c>
      <c r="AE27" s="377">
        <f>AA27-(I27+O27+S27+W27)</f>
        <v>-15600000</v>
      </c>
      <c r="AF27" s="394">
        <v>13</v>
      </c>
      <c r="AG27" s="390">
        <v>15600000</v>
      </c>
    </row>
    <row r="28" spans="1:33" s="387" customFormat="1" ht="18" customHeight="1" x14ac:dyDescent="0.2">
      <c r="A28" s="384" t="s">
        <v>436</v>
      </c>
      <c r="B28" s="385" t="s">
        <v>437</v>
      </c>
      <c r="C28" s="386"/>
      <c r="D28" s="388"/>
      <c r="E28" s="391">
        <v>1337333</v>
      </c>
      <c r="F28" s="380"/>
      <c r="G28" s="380"/>
      <c r="H28" s="394">
        <v>24.1</v>
      </c>
      <c r="I28" s="390">
        <v>32229733</v>
      </c>
      <c r="J28" s="378">
        <f t="shared" si="7"/>
        <v>32230</v>
      </c>
      <c r="K28" s="379">
        <f t="shared" si="0"/>
        <v>32229733</v>
      </c>
      <c r="L28" s="380"/>
      <c r="M28" s="380"/>
      <c r="N28" s="381"/>
      <c r="O28" s="377">
        <f>E28*N28</f>
        <v>0</v>
      </c>
      <c r="P28" s="380"/>
      <c r="Q28" s="380"/>
      <c r="R28" s="394"/>
      <c r="S28" s="390">
        <f>ROUND($E28*R28/12*4,0)</f>
        <v>0</v>
      </c>
      <c r="T28" s="380"/>
      <c r="U28" s="380"/>
      <c r="V28" s="394"/>
      <c r="W28" s="390">
        <f>ROUND($E28*V28/12*4,0)</f>
        <v>0</v>
      </c>
      <c r="X28" s="380"/>
      <c r="Y28" s="380"/>
      <c r="Z28" s="394"/>
      <c r="AA28" s="390">
        <f>ROUND($E28*Z28/12*4,0)</f>
        <v>0</v>
      </c>
      <c r="AB28" s="380"/>
      <c r="AC28" s="380"/>
      <c r="AD28" s="382">
        <f>Z28-(H28+N28+R28+V28)</f>
        <v>-24.1</v>
      </c>
      <c r="AE28" s="377">
        <f>AA28-(I28+O28+S28+W28)</f>
        <v>-32229733</v>
      </c>
      <c r="AF28" s="394">
        <v>24.1</v>
      </c>
      <c r="AG28" s="390">
        <v>32229733</v>
      </c>
    </row>
    <row r="29" spans="1:33" s="401" customFormat="1" ht="18" customHeight="1" x14ac:dyDescent="0.2">
      <c r="A29" s="384" t="s">
        <v>438</v>
      </c>
      <c r="B29" s="385" t="s">
        <v>439</v>
      </c>
      <c r="C29" s="386"/>
      <c r="D29" s="388"/>
      <c r="E29" s="391">
        <v>600000</v>
      </c>
      <c r="F29" s="380"/>
      <c r="G29" s="380"/>
      <c r="H29" s="394">
        <v>14</v>
      </c>
      <c r="I29" s="390">
        <v>8400000</v>
      </c>
      <c r="J29" s="395">
        <f t="shared" si="7"/>
        <v>8400</v>
      </c>
      <c r="K29" s="396">
        <f t="shared" si="0"/>
        <v>8400000</v>
      </c>
      <c r="L29" s="397"/>
      <c r="M29" s="397"/>
      <c r="N29" s="398"/>
      <c r="O29" s="399">
        <f>E29*N29</f>
        <v>0</v>
      </c>
      <c r="P29" s="397" t="s">
        <v>46</v>
      </c>
      <c r="Q29" s="397" t="s">
        <v>46</v>
      </c>
      <c r="R29" s="398" t="s">
        <v>46</v>
      </c>
      <c r="S29" s="399"/>
      <c r="T29" s="397" t="s">
        <v>46</v>
      </c>
      <c r="U29" s="397" t="s">
        <v>46</v>
      </c>
      <c r="V29" s="398" t="s">
        <v>46</v>
      </c>
      <c r="W29" s="399"/>
      <c r="X29" s="397" t="s">
        <v>46</v>
      </c>
      <c r="Y29" s="397" t="s">
        <v>46</v>
      </c>
      <c r="Z29" s="398" t="s">
        <v>46</v>
      </c>
      <c r="AA29" s="399"/>
      <c r="AB29" s="397"/>
      <c r="AC29" s="397"/>
      <c r="AD29" s="400"/>
      <c r="AE29" s="399"/>
      <c r="AF29" s="394">
        <v>14</v>
      </c>
      <c r="AG29" s="390">
        <v>8400000</v>
      </c>
    </row>
    <row r="30" spans="1:33" s="401" customFormat="1" ht="18" customHeight="1" x14ac:dyDescent="0.2">
      <c r="A30" s="384" t="s">
        <v>440</v>
      </c>
      <c r="B30" s="385" t="s">
        <v>441</v>
      </c>
      <c r="C30" s="386"/>
      <c r="D30" s="388"/>
      <c r="E30" s="391">
        <v>34400</v>
      </c>
      <c r="F30" s="380"/>
      <c r="G30" s="380"/>
      <c r="H30" s="394">
        <v>24.1</v>
      </c>
      <c r="I30" s="390">
        <v>829040</v>
      </c>
      <c r="J30" s="395">
        <f t="shared" si="7"/>
        <v>829</v>
      </c>
      <c r="K30" s="396">
        <f t="shared" si="0"/>
        <v>829040</v>
      </c>
      <c r="L30" s="397"/>
      <c r="M30" s="397"/>
      <c r="N30" s="398"/>
      <c r="O30" s="399">
        <f>E30*N30</f>
        <v>0</v>
      </c>
      <c r="P30" s="397"/>
      <c r="Q30" s="397"/>
      <c r="R30" s="398"/>
      <c r="S30" s="399"/>
      <c r="T30" s="397"/>
      <c r="U30" s="397"/>
      <c r="V30" s="398"/>
      <c r="W30" s="399"/>
      <c r="X30" s="397"/>
      <c r="Y30" s="397"/>
      <c r="Z30" s="398"/>
      <c r="AA30" s="399"/>
      <c r="AB30" s="397"/>
      <c r="AC30" s="397"/>
      <c r="AD30" s="400"/>
      <c r="AE30" s="399"/>
      <c r="AF30" s="394">
        <v>24.1</v>
      </c>
      <c r="AG30" s="390">
        <v>829040</v>
      </c>
    </row>
    <row r="31" spans="1:33" s="383" customFormat="1" ht="18" customHeight="1" x14ac:dyDescent="0.2">
      <c r="A31" s="370" t="s">
        <v>442</v>
      </c>
      <c r="B31" s="385" t="s">
        <v>443</v>
      </c>
      <c r="C31" s="372">
        <v>901090001</v>
      </c>
      <c r="D31" s="388" t="s">
        <v>431</v>
      </c>
      <c r="E31" s="389"/>
      <c r="F31" s="380" t="s">
        <v>46</v>
      </c>
      <c r="G31" s="380" t="s">
        <v>46</v>
      </c>
      <c r="H31" s="381"/>
      <c r="I31" s="390"/>
      <c r="J31" s="378">
        <f t="shared" si="7"/>
        <v>0</v>
      </c>
      <c r="K31" s="392">
        <f>I31</f>
        <v>0</v>
      </c>
      <c r="L31" s="380"/>
      <c r="M31" s="380"/>
      <c r="N31" s="381"/>
      <c r="O31" s="377">
        <f>E31*N31</f>
        <v>0</v>
      </c>
      <c r="P31" s="380" t="s">
        <v>46</v>
      </c>
      <c r="Q31" s="380" t="s">
        <v>46</v>
      </c>
      <c r="R31" s="381"/>
      <c r="S31" s="377">
        <f>$E31*R31</f>
        <v>0</v>
      </c>
      <c r="T31" s="380" t="s">
        <v>46</v>
      </c>
      <c r="U31" s="380" t="s">
        <v>46</v>
      </c>
      <c r="V31" s="381"/>
      <c r="W31" s="377">
        <f>$E31*V31</f>
        <v>0</v>
      </c>
      <c r="X31" s="380" t="s">
        <v>46</v>
      </c>
      <c r="Y31" s="380" t="s">
        <v>46</v>
      </c>
      <c r="Z31" s="381"/>
      <c r="AA31" s="377">
        <f>$E31*Z31</f>
        <v>0</v>
      </c>
      <c r="AB31" s="380"/>
      <c r="AC31" s="380"/>
      <c r="AD31" s="382">
        <f>Z31-(H31+N31+R31+V31)</f>
        <v>0</v>
      </c>
      <c r="AE31" s="377">
        <f>AA31-(I31+O31+S31+W31)</f>
        <v>0</v>
      </c>
      <c r="AF31" s="381"/>
      <c r="AG31" s="390"/>
    </row>
    <row r="32" spans="1:33" s="387" customFormat="1" ht="18" customHeight="1" x14ac:dyDescent="0.2">
      <c r="A32" s="384" t="s">
        <v>444</v>
      </c>
      <c r="B32" s="385" t="s">
        <v>445</v>
      </c>
      <c r="C32" s="386"/>
      <c r="D32" s="388"/>
      <c r="E32" s="393">
        <v>37333.300000000003</v>
      </c>
      <c r="F32" s="380"/>
      <c r="G32" s="380"/>
      <c r="H32" s="381">
        <v>251</v>
      </c>
      <c r="I32" s="390">
        <v>9370667</v>
      </c>
      <c r="J32" s="378">
        <f t="shared" si="7"/>
        <v>9371</v>
      </c>
      <c r="K32" s="379">
        <f>I32</f>
        <v>9370667</v>
      </c>
      <c r="L32" s="380"/>
      <c r="M32" s="380"/>
      <c r="N32" s="381"/>
      <c r="O32" s="377"/>
      <c r="P32" s="380"/>
      <c r="Q32" s="380"/>
      <c r="R32" s="381"/>
      <c r="S32" s="377"/>
      <c r="T32" s="380"/>
      <c r="U32" s="380"/>
      <c r="V32" s="381"/>
      <c r="W32" s="377"/>
      <c r="X32" s="380"/>
      <c r="Y32" s="380"/>
      <c r="Z32" s="381"/>
      <c r="AA32" s="377"/>
      <c r="AB32" s="380"/>
      <c r="AC32" s="380"/>
      <c r="AD32" s="382"/>
      <c r="AE32" s="377"/>
      <c r="AF32" s="381">
        <v>251</v>
      </c>
      <c r="AG32" s="390">
        <v>9370667</v>
      </c>
    </row>
    <row r="33" spans="1:33" s="387" customFormat="1" ht="18" customHeight="1" x14ac:dyDescent="0.2">
      <c r="A33" s="384" t="s">
        <v>446</v>
      </c>
      <c r="B33" s="385" t="s">
        <v>447</v>
      </c>
      <c r="C33" s="386"/>
      <c r="D33" s="388"/>
      <c r="E33" s="393">
        <v>18666.7</v>
      </c>
      <c r="F33" s="380"/>
      <c r="G33" s="380"/>
      <c r="H33" s="381">
        <v>280</v>
      </c>
      <c r="I33" s="390">
        <v>5226667</v>
      </c>
      <c r="J33" s="378">
        <f t="shared" si="7"/>
        <v>5227</v>
      </c>
      <c r="K33" s="379">
        <f>I33</f>
        <v>5226667</v>
      </c>
      <c r="L33" s="380"/>
      <c r="M33" s="380"/>
      <c r="N33" s="381"/>
      <c r="O33" s="377"/>
      <c r="P33" s="380"/>
      <c r="Q33" s="380"/>
      <c r="R33" s="381"/>
      <c r="S33" s="377"/>
      <c r="T33" s="380"/>
      <c r="U33" s="380"/>
      <c r="V33" s="381"/>
      <c r="W33" s="377"/>
      <c r="X33" s="380"/>
      <c r="Y33" s="380"/>
      <c r="Z33" s="381"/>
      <c r="AA33" s="377"/>
      <c r="AB33" s="380"/>
      <c r="AC33" s="380"/>
      <c r="AD33" s="382"/>
      <c r="AE33" s="377"/>
      <c r="AF33" s="381">
        <v>280</v>
      </c>
      <c r="AG33" s="390">
        <v>5226667</v>
      </c>
    </row>
    <row r="34" spans="1:33" s="369" customFormat="1" ht="31.5" customHeight="1" x14ac:dyDescent="0.2">
      <c r="A34" s="359" t="s">
        <v>31</v>
      </c>
      <c r="B34" s="360" t="s">
        <v>448</v>
      </c>
      <c r="C34" s="361">
        <v>901010001</v>
      </c>
      <c r="D34" s="362"/>
      <c r="E34" s="363"/>
      <c r="F34" s="364" t="s">
        <v>46</v>
      </c>
      <c r="G34" s="364" t="s">
        <v>46</v>
      </c>
      <c r="H34" s="365"/>
      <c r="I34" s="366">
        <f>SUM(I36:I44)</f>
        <v>153818196</v>
      </c>
      <c r="J34" s="367">
        <f t="shared" si="7"/>
        <v>153818</v>
      </c>
      <c r="K34" s="368">
        <f>I34</f>
        <v>153818196</v>
      </c>
      <c r="L34" s="364"/>
      <c r="M34" s="364"/>
      <c r="N34" s="365"/>
      <c r="O34" s="366">
        <f t="shared" ref="O34:O47" si="8">E34*N34</f>
        <v>0</v>
      </c>
      <c r="P34" s="364" t="s">
        <v>46</v>
      </c>
      <c r="Q34" s="364"/>
      <c r="R34" s="365"/>
      <c r="S34" s="366">
        <f>$E34*R34</f>
        <v>0</v>
      </c>
      <c r="T34" s="364" t="s">
        <v>46</v>
      </c>
      <c r="U34" s="364"/>
      <c r="V34" s="365"/>
      <c r="W34" s="366">
        <f>$E34*V34</f>
        <v>0</v>
      </c>
      <c r="X34" s="364" t="s">
        <v>46</v>
      </c>
      <c r="Y34" s="364"/>
      <c r="Z34" s="365"/>
      <c r="AA34" s="366">
        <f>$E34*Z34</f>
        <v>0</v>
      </c>
      <c r="AB34" s="364"/>
      <c r="AC34" s="364"/>
      <c r="AD34" s="365">
        <f t="shared" ref="AD34:AE47" si="9">Z34-(H34+N34+R34+V34)</f>
        <v>0</v>
      </c>
      <c r="AE34" s="366">
        <f t="shared" si="9"/>
        <v>-153818196</v>
      </c>
      <c r="AF34" s="365"/>
      <c r="AG34" s="366">
        <f>SUM(AG36:AG44)</f>
        <v>153818196</v>
      </c>
    </row>
    <row r="35" spans="1:33" s="387" customFormat="1" ht="18" customHeight="1" x14ac:dyDescent="0.2">
      <c r="A35" s="384" t="s">
        <v>449</v>
      </c>
      <c r="B35" s="385" t="s">
        <v>450</v>
      </c>
      <c r="C35" s="386"/>
      <c r="D35" s="388" t="s">
        <v>414</v>
      </c>
      <c r="E35" s="391"/>
      <c r="F35" s="380">
        <v>61</v>
      </c>
      <c r="G35" s="380"/>
      <c r="H35" s="394"/>
      <c r="I35" s="390">
        <v>59166803</v>
      </c>
      <c r="J35" s="378">
        <f t="shared" si="7"/>
        <v>59167</v>
      </c>
      <c r="K35" s="379"/>
      <c r="L35" s="380"/>
      <c r="M35" s="380"/>
      <c r="N35" s="381"/>
      <c r="O35" s="377">
        <f t="shared" si="8"/>
        <v>0</v>
      </c>
      <c r="P35" s="380"/>
      <c r="Q35" s="380"/>
      <c r="R35" s="394"/>
      <c r="S35" s="377">
        <f>$E35*R35</f>
        <v>0</v>
      </c>
      <c r="T35" s="380"/>
      <c r="U35" s="380"/>
      <c r="V35" s="394"/>
      <c r="W35" s="377">
        <f>$E35*V35</f>
        <v>0</v>
      </c>
      <c r="X35" s="380"/>
      <c r="Y35" s="380"/>
      <c r="Z35" s="394"/>
      <c r="AA35" s="377">
        <f>$E35*Z35</f>
        <v>0</v>
      </c>
      <c r="AB35" s="380"/>
      <c r="AC35" s="380"/>
      <c r="AD35" s="402">
        <f t="shared" si="9"/>
        <v>0</v>
      </c>
      <c r="AE35" s="377">
        <f t="shared" si="9"/>
        <v>-59166803</v>
      </c>
      <c r="AF35" s="394"/>
      <c r="AG35" s="390">
        <v>59166803</v>
      </c>
    </row>
    <row r="36" spans="1:33" s="387" customFormat="1" ht="18" customHeight="1" x14ac:dyDescent="0.2">
      <c r="A36" s="384" t="s">
        <v>449</v>
      </c>
      <c r="B36" s="385" t="s">
        <v>451</v>
      </c>
      <c r="C36" s="386"/>
      <c r="D36" s="388" t="s">
        <v>414</v>
      </c>
      <c r="E36" s="391"/>
      <c r="F36" s="380">
        <v>61</v>
      </c>
      <c r="G36" s="380"/>
      <c r="H36" s="394"/>
      <c r="I36" s="390">
        <v>29583401</v>
      </c>
      <c r="J36" s="378">
        <f t="shared" si="7"/>
        <v>29583</v>
      </c>
      <c r="K36" s="379"/>
      <c r="L36" s="380"/>
      <c r="M36" s="380"/>
      <c r="N36" s="381"/>
      <c r="O36" s="377">
        <f>E36*N36</f>
        <v>0</v>
      </c>
      <c r="P36" s="380"/>
      <c r="Q36" s="380"/>
      <c r="R36" s="394"/>
      <c r="S36" s="377">
        <f>$E36*R36</f>
        <v>0</v>
      </c>
      <c r="T36" s="380"/>
      <c r="U36" s="380"/>
      <c r="V36" s="394"/>
      <c r="W36" s="377">
        <f>$E36*V36</f>
        <v>0</v>
      </c>
      <c r="X36" s="380"/>
      <c r="Y36" s="380"/>
      <c r="Z36" s="394"/>
      <c r="AA36" s="377">
        <f>$E36*Z36</f>
        <v>0</v>
      </c>
      <c r="AB36" s="380"/>
      <c r="AC36" s="380"/>
      <c r="AD36" s="402">
        <f>Z36-(H36+N36+R36+V36)</f>
        <v>0</v>
      </c>
      <c r="AE36" s="377">
        <f>AA36-(I36+O36+S36+W36)</f>
        <v>-29583401</v>
      </c>
      <c r="AF36" s="394"/>
      <c r="AG36" s="390">
        <v>29583401</v>
      </c>
    </row>
    <row r="37" spans="1:33" s="387" customFormat="1" ht="18" customHeight="1" x14ac:dyDescent="0.2">
      <c r="A37" s="384" t="s">
        <v>452</v>
      </c>
      <c r="B37" s="385" t="s">
        <v>453</v>
      </c>
      <c r="C37" s="386"/>
      <c r="D37" s="388"/>
      <c r="E37" s="391">
        <v>1975000</v>
      </c>
      <c r="F37" s="380">
        <v>61</v>
      </c>
      <c r="G37" s="380"/>
      <c r="H37" s="403">
        <v>1.6334</v>
      </c>
      <c r="I37" s="390">
        <v>3225965</v>
      </c>
      <c r="J37" s="378">
        <f t="shared" si="7"/>
        <v>3226</v>
      </c>
      <c r="K37" s="379"/>
      <c r="L37" s="380"/>
      <c r="M37" s="380"/>
      <c r="N37" s="381"/>
      <c r="O37" s="377">
        <f t="shared" si="8"/>
        <v>0</v>
      </c>
      <c r="P37" s="380"/>
      <c r="Q37" s="380"/>
      <c r="R37" s="394"/>
      <c r="S37" s="377">
        <f>$E37*R37</f>
        <v>0</v>
      </c>
      <c r="T37" s="380"/>
      <c r="U37" s="380"/>
      <c r="V37" s="394"/>
      <c r="W37" s="377">
        <f>$E37*V37</f>
        <v>0</v>
      </c>
      <c r="X37" s="380"/>
      <c r="Y37" s="380"/>
      <c r="Z37" s="394"/>
      <c r="AA37" s="377">
        <f>$E37*Z37</f>
        <v>0</v>
      </c>
      <c r="AB37" s="380"/>
      <c r="AC37" s="380"/>
      <c r="AD37" s="402">
        <f t="shared" si="9"/>
        <v>-1.6334</v>
      </c>
      <c r="AE37" s="377">
        <f t="shared" si="9"/>
        <v>-3225965</v>
      </c>
      <c r="AF37" s="403">
        <v>1.6334</v>
      </c>
      <c r="AG37" s="390">
        <v>3225965</v>
      </c>
    </row>
    <row r="38" spans="1:33" s="387" customFormat="1" ht="23.25" customHeight="1" x14ac:dyDescent="0.2">
      <c r="A38" s="384" t="s">
        <v>454</v>
      </c>
      <c r="B38" s="385" t="s">
        <v>455</v>
      </c>
      <c r="C38" s="386"/>
      <c r="D38" s="388"/>
      <c r="E38" s="391">
        <v>1975000</v>
      </c>
      <c r="F38" s="380">
        <v>61</v>
      </c>
      <c r="G38" s="380"/>
      <c r="H38" s="403">
        <v>1.6334</v>
      </c>
      <c r="I38" s="390">
        <v>3225965</v>
      </c>
      <c r="J38" s="378">
        <f t="shared" si="7"/>
        <v>3226</v>
      </c>
      <c r="K38" s="379"/>
      <c r="L38" s="380"/>
      <c r="M38" s="380"/>
      <c r="N38" s="381"/>
      <c r="O38" s="377">
        <f>E38*N38</f>
        <v>0</v>
      </c>
      <c r="P38" s="380"/>
      <c r="Q38" s="380"/>
      <c r="R38" s="394"/>
      <c r="S38" s="377">
        <f>$E38*R38</f>
        <v>0</v>
      </c>
      <c r="T38" s="380"/>
      <c r="U38" s="380"/>
      <c r="V38" s="394"/>
      <c r="W38" s="377">
        <f>$E38*V38</f>
        <v>0</v>
      </c>
      <c r="X38" s="380"/>
      <c r="Y38" s="380"/>
      <c r="Z38" s="394"/>
      <c r="AA38" s="377">
        <f>$E38*Z38</f>
        <v>0</v>
      </c>
      <c r="AB38" s="380"/>
      <c r="AC38" s="380"/>
      <c r="AD38" s="402">
        <f>Z38-(H38+N38+R38+V38)</f>
        <v>-1.6334</v>
      </c>
      <c r="AE38" s="377">
        <f>AA38-(I38+O38+S38+W38)</f>
        <v>-3225965</v>
      </c>
      <c r="AF38" s="403">
        <v>1.6334</v>
      </c>
      <c r="AG38" s="390">
        <v>3225965</v>
      </c>
    </row>
    <row r="39" spans="1:33" s="387" customFormat="1" ht="18" customHeight="1" x14ac:dyDescent="0.2">
      <c r="A39" s="384" t="s">
        <v>456</v>
      </c>
      <c r="B39" s="385" t="s">
        <v>457</v>
      </c>
      <c r="C39" s="386"/>
      <c r="D39" s="388"/>
      <c r="E39" s="391">
        <v>55360</v>
      </c>
      <c r="F39" s="380"/>
      <c r="G39" s="380"/>
      <c r="H39" s="394">
        <v>463</v>
      </c>
      <c r="I39" s="390">
        <v>25631680</v>
      </c>
      <c r="J39" s="378">
        <f t="shared" si="7"/>
        <v>25632</v>
      </c>
      <c r="K39" s="379"/>
      <c r="L39" s="380"/>
      <c r="M39" s="380"/>
      <c r="N39" s="381"/>
      <c r="O39" s="377"/>
      <c r="P39" s="380"/>
      <c r="Q39" s="380"/>
      <c r="R39" s="394"/>
      <c r="S39" s="377"/>
      <c r="T39" s="380"/>
      <c r="U39" s="380"/>
      <c r="V39" s="394"/>
      <c r="W39" s="377"/>
      <c r="X39" s="380"/>
      <c r="Y39" s="380"/>
      <c r="Z39" s="394"/>
      <c r="AA39" s="377"/>
      <c r="AB39" s="380"/>
      <c r="AC39" s="380"/>
      <c r="AD39" s="402"/>
      <c r="AE39" s="377"/>
      <c r="AF39" s="394">
        <v>463</v>
      </c>
      <c r="AG39" s="390">
        <v>25631680</v>
      </c>
    </row>
    <row r="40" spans="1:33" s="387" customFormat="1" ht="18" customHeight="1" x14ac:dyDescent="0.2">
      <c r="A40" s="384" t="s">
        <v>458</v>
      </c>
      <c r="B40" s="385" t="s">
        <v>459</v>
      </c>
      <c r="C40" s="386"/>
      <c r="D40" s="388"/>
      <c r="E40" s="391">
        <v>145000</v>
      </c>
      <c r="F40" s="380"/>
      <c r="G40" s="380"/>
      <c r="H40" s="394">
        <v>93</v>
      </c>
      <c r="I40" s="390">
        <v>13485000</v>
      </c>
      <c r="J40" s="378">
        <f t="shared" si="7"/>
        <v>13485</v>
      </c>
      <c r="K40" s="379"/>
      <c r="L40" s="380"/>
      <c r="M40" s="380"/>
      <c r="N40" s="381"/>
      <c r="O40" s="377"/>
      <c r="P40" s="380"/>
      <c r="Q40" s="380"/>
      <c r="R40" s="394"/>
      <c r="S40" s="377"/>
      <c r="T40" s="380"/>
      <c r="U40" s="380"/>
      <c r="V40" s="394"/>
      <c r="W40" s="377"/>
      <c r="X40" s="380"/>
      <c r="Y40" s="380"/>
      <c r="Z40" s="394"/>
      <c r="AA40" s="377"/>
      <c r="AB40" s="380"/>
      <c r="AC40" s="380"/>
      <c r="AD40" s="402"/>
      <c r="AE40" s="377"/>
      <c r="AF40" s="394">
        <v>93</v>
      </c>
      <c r="AG40" s="390">
        <v>13485000</v>
      </c>
    </row>
    <row r="41" spans="1:33" s="387" customFormat="1" ht="18" customHeight="1" x14ac:dyDescent="0.2">
      <c r="A41" s="384" t="s">
        <v>460</v>
      </c>
      <c r="B41" s="385" t="s">
        <v>461</v>
      </c>
      <c r="C41" s="386"/>
      <c r="D41" s="388"/>
      <c r="E41" s="391">
        <v>109000</v>
      </c>
      <c r="F41" s="380"/>
      <c r="G41" s="380"/>
      <c r="H41" s="394">
        <v>59</v>
      </c>
      <c r="I41" s="390">
        <v>6431000</v>
      </c>
      <c r="J41" s="378">
        <f t="shared" si="7"/>
        <v>6431</v>
      </c>
      <c r="K41" s="379"/>
      <c r="L41" s="380"/>
      <c r="M41" s="380"/>
      <c r="N41" s="381"/>
      <c r="O41" s="377"/>
      <c r="P41" s="380"/>
      <c r="Q41" s="380"/>
      <c r="R41" s="394"/>
      <c r="S41" s="377"/>
      <c r="T41" s="380"/>
      <c r="U41" s="380"/>
      <c r="V41" s="394"/>
      <c r="W41" s="377"/>
      <c r="X41" s="380"/>
      <c r="Y41" s="380"/>
      <c r="Z41" s="394"/>
      <c r="AA41" s="377"/>
      <c r="AB41" s="380"/>
      <c r="AC41" s="380"/>
      <c r="AD41" s="402"/>
      <c r="AE41" s="377"/>
      <c r="AF41" s="394">
        <v>59</v>
      </c>
      <c r="AG41" s="390">
        <v>6431000</v>
      </c>
    </row>
    <row r="42" spans="1:33" s="387" customFormat="1" ht="18" customHeight="1" x14ac:dyDescent="0.2">
      <c r="A42" s="384" t="s">
        <v>462</v>
      </c>
      <c r="B42" s="385" t="s">
        <v>463</v>
      </c>
      <c r="C42" s="386"/>
      <c r="D42" s="388" t="s">
        <v>464</v>
      </c>
      <c r="E42" s="391">
        <v>494100</v>
      </c>
      <c r="F42" s="380">
        <v>61</v>
      </c>
      <c r="G42" s="380"/>
      <c r="H42" s="381">
        <v>13</v>
      </c>
      <c r="I42" s="390">
        <v>6423300</v>
      </c>
      <c r="J42" s="378">
        <f t="shared" si="7"/>
        <v>6423</v>
      </c>
      <c r="K42" s="379"/>
      <c r="L42" s="380"/>
      <c r="M42" s="380"/>
      <c r="N42" s="381"/>
      <c r="O42" s="377">
        <f t="shared" si="8"/>
        <v>0</v>
      </c>
      <c r="P42" s="380"/>
      <c r="Q42" s="380"/>
      <c r="R42" s="394"/>
      <c r="S42" s="377">
        <f>$E42*R42</f>
        <v>0</v>
      </c>
      <c r="T42" s="380"/>
      <c r="U42" s="380"/>
      <c r="V42" s="394"/>
      <c r="W42" s="377">
        <f>$E42*V42</f>
        <v>0</v>
      </c>
      <c r="X42" s="380"/>
      <c r="Y42" s="380"/>
      <c r="Z42" s="394"/>
      <c r="AA42" s="377">
        <f>$E42*Z42</f>
        <v>0</v>
      </c>
      <c r="AB42" s="380"/>
      <c r="AC42" s="380"/>
      <c r="AD42" s="402">
        <f t="shared" si="9"/>
        <v>-13</v>
      </c>
      <c r="AE42" s="377">
        <f t="shared" si="9"/>
        <v>-6423300</v>
      </c>
      <c r="AF42" s="381">
        <v>13</v>
      </c>
      <c r="AG42" s="390">
        <v>6423300</v>
      </c>
    </row>
    <row r="43" spans="1:33" s="387" customFormat="1" ht="26.25" customHeight="1" x14ac:dyDescent="0.2">
      <c r="A43" s="404" t="s">
        <v>465</v>
      </c>
      <c r="B43" s="405" t="s">
        <v>466</v>
      </c>
      <c r="C43" s="406"/>
      <c r="D43" s="373"/>
      <c r="E43" s="374">
        <v>1632000</v>
      </c>
      <c r="F43" s="375"/>
      <c r="G43" s="375"/>
      <c r="H43" s="376">
        <v>14.04</v>
      </c>
      <c r="I43" s="377">
        <v>22913280</v>
      </c>
      <c r="J43" s="407">
        <f t="shared" si="7"/>
        <v>22913</v>
      </c>
      <c r="K43" s="408"/>
      <c r="L43" s="375"/>
      <c r="M43" s="375"/>
      <c r="N43" s="382"/>
      <c r="O43" s="377"/>
      <c r="P43" s="375"/>
      <c r="Q43" s="375"/>
      <c r="R43" s="402"/>
      <c r="S43" s="377"/>
      <c r="T43" s="375"/>
      <c r="U43" s="375"/>
      <c r="V43" s="402"/>
      <c r="W43" s="377"/>
      <c r="X43" s="375"/>
      <c r="Y43" s="375"/>
      <c r="Z43" s="402"/>
      <c r="AA43" s="377"/>
      <c r="AB43" s="375"/>
      <c r="AC43" s="375"/>
      <c r="AD43" s="402"/>
      <c r="AE43" s="377"/>
      <c r="AF43" s="376">
        <v>14.04</v>
      </c>
      <c r="AG43" s="377">
        <v>22913280</v>
      </c>
    </row>
    <row r="44" spans="1:33" s="387" customFormat="1" ht="26.25" customHeight="1" x14ac:dyDescent="0.2">
      <c r="A44" s="404" t="s">
        <v>467</v>
      </c>
      <c r="B44" s="405" t="s">
        <v>468</v>
      </c>
      <c r="C44" s="406"/>
      <c r="D44" s="373"/>
      <c r="E44" s="374"/>
      <c r="F44" s="375"/>
      <c r="G44" s="375"/>
      <c r="H44" s="376"/>
      <c r="I44" s="377">
        <v>42898605</v>
      </c>
      <c r="J44" s="407">
        <f t="shared" si="7"/>
        <v>42899</v>
      </c>
      <c r="K44" s="408"/>
      <c r="L44" s="375"/>
      <c r="M44" s="375"/>
      <c r="N44" s="382"/>
      <c r="O44" s="377"/>
      <c r="P44" s="375"/>
      <c r="Q44" s="375"/>
      <c r="R44" s="402"/>
      <c r="S44" s="377"/>
      <c r="T44" s="375"/>
      <c r="U44" s="375"/>
      <c r="V44" s="402"/>
      <c r="W44" s="377"/>
      <c r="X44" s="375"/>
      <c r="Y44" s="375"/>
      <c r="Z44" s="402"/>
      <c r="AA44" s="377"/>
      <c r="AB44" s="375"/>
      <c r="AC44" s="375"/>
      <c r="AD44" s="402"/>
      <c r="AE44" s="377"/>
      <c r="AF44" s="376"/>
      <c r="AG44" s="377">
        <v>42898605</v>
      </c>
    </row>
    <row r="45" spans="1:33" s="369" customFormat="1" ht="25.5" customHeight="1" x14ac:dyDescent="0.2">
      <c r="A45" s="359" t="s">
        <v>32</v>
      </c>
      <c r="B45" s="360" t="s">
        <v>469</v>
      </c>
      <c r="C45" s="361">
        <v>901010001</v>
      </c>
      <c r="D45" s="362"/>
      <c r="E45" s="363"/>
      <c r="F45" s="364" t="s">
        <v>46</v>
      </c>
      <c r="G45" s="364" t="s">
        <v>46</v>
      </c>
      <c r="H45" s="365"/>
      <c r="I45" s="366">
        <f>SUM(I46)</f>
        <v>9310380</v>
      </c>
      <c r="J45" s="367">
        <f t="shared" si="7"/>
        <v>9310</v>
      </c>
      <c r="K45" s="368">
        <f>I45</f>
        <v>9310380</v>
      </c>
      <c r="L45" s="364"/>
      <c r="M45" s="364"/>
      <c r="N45" s="365"/>
      <c r="O45" s="366">
        <f t="shared" si="8"/>
        <v>0</v>
      </c>
      <c r="P45" s="364" t="s">
        <v>46</v>
      </c>
      <c r="Q45" s="364"/>
      <c r="R45" s="365"/>
      <c r="S45" s="366">
        <f>$E45*R45</f>
        <v>0</v>
      </c>
      <c r="T45" s="364" t="s">
        <v>46</v>
      </c>
      <c r="U45" s="364"/>
      <c r="V45" s="365"/>
      <c r="W45" s="366">
        <f>$E45*V45</f>
        <v>0</v>
      </c>
      <c r="X45" s="364" t="s">
        <v>46</v>
      </c>
      <c r="Y45" s="364"/>
      <c r="Z45" s="365"/>
      <c r="AA45" s="366">
        <f>$E45*Z45</f>
        <v>0</v>
      </c>
      <c r="AB45" s="364"/>
      <c r="AC45" s="364"/>
      <c r="AD45" s="365">
        <f t="shared" si="9"/>
        <v>0</v>
      </c>
      <c r="AE45" s="366">
        <f t="shared" si="9"/>
        <v>-9310380</v>
      </c>
      <c r="AF45" s="365"/>
      <c r="AG45" s="366">
        <f>SUM(AG46)</f>
        <v>0</v>
      </c>
    </row>
    <row r="46" spans="1:33" s="387" customFormat="1" ht="18" customHeight="1" x14ac:dyDescent="0.2">
      <c r="A46" s="384" t="s">
        <v>470</v>
      </c>
      <c r="B46" s="385" t="s">
        <v>471</v>
      </c>
      <c r="C46" s="386"/>
      <c r="D46" s="388" t="s">
        <v>472</v>
      </c>
      <c r="E46" s="391">
        <v>1140</v>
      </c>
      <c r="F46" s="380"/>
      <c r="G46" s="380"/>
      <c r="H46" s="381">
        <v>8167</v>
      </c>
      <c r="I46" s="390">
        <f>E46*H46</f>
        <v>9310380</v>
      </c>
      <c r="J46" s="378">
        <f t="shared" si="7"/>
        <v>9310</v>
      </c>
      <c r="K46" s="379"/>
      <c r="L46" s="380"/>
      <c r="M46" s="380"/>
      <c r="N46" s="381"/>
      <c r="O46" s="377">
        <f t="shared" si="8"/>
        <v>0</v>
      </c>
      <c r="P46" s="380"/>
      <c r="Q46" s="380"/>
      <c r="R46" s="394"/>
      <c r="S46" s="377">
        <f>E46*R46/12*4</f>
        <v>0</v>
      </c>
      <c r="T46" s="380"/>
      <c r="U46" s="380"/>
      <c r="V46" s="394"/>
      <c r="W46" s="377">
        <f>I46*V46/12*4</f>
        <v>0</v>
      </c>
      <c r="X46" s="380"/>
      <c r="Y46" s="380"/>
      <c r="Z46" s="394"/>
      <c r="AA46" s="377">
        <f>M46*Z46/12*4</f>
        <v>0</v>
      </c>
      <c r="AB46" s="380"/>
      <c r="AC46" s="380"/>
      <c r="AD46" s="402">
        <f t="shared" si="9"/>
        <v>-8167</v>
      </c>
      <c r="AE46" s="377">
        <f t="shared" si="9"/>
        <v>-9310380</v>
      </c>
      <c r="AF46" s="381">
        <v>8167</v>
      </c>
      <c r="AG46" s="390">
        <f>AC46*AF46</f>
        <v>0</v>
      </c>
    </row>
    <row r="47" spans="1:33" s="369" customFormat="1" ht="30.75" customHeight="1" x14ac:dyDescent="0.2">
      <c r="A47" s="409"/>
      <c r="B47" s="410" t="s">
        <v>473</v>
      </c>
      <c r="C47" s="411"/>
      <c r="D47" s="412"/>
      <c r="E47" s="413"/>
      <c r="F47" s="414">
        <v>47</v>
      </c>
      <c r="G47" s="414"/>
      <c r="H47" s="415"/>
      <c r="I47" s="416">
        <f>I34+I24+I6+I45</f>
        <v>456626428</v>
      </c>
      <c r="J47" s="417">
        <f t="shared" si="7"/>
        <v>456626</v>
      </c>
      <c r="K47" s="418"/>
      <c r="L47" s="414"/>
      <c r="M47" s="414"/>
      <c r="N47" s="419"/>
      <c r="O47" s="366">
        <f t="shared" si="8"/>
        <v>0</v>
      </c>
      <c r="P47" s="414"/>
      <c r="Q47" s="414"/>
      <c r="R47" s="415"/>
      <c r="S47" s="366">
        <f>$E47*R47</f>
        <v>0</v>
      </c>
      <c r="T47" s="414"/>
      <c r="U47" s="414"/>
      <c r="V47" s="415"/>
      <c r="W47" s="366">
        <f>$E47*V47</f>
        <v>0</v>
      </c>
      <c r="X47" s="414"/>
      <c r="Y47" s="414"/>
      <c r="Z47" s="415"/>
      <c r="AA47" s="366">
        <f>$E47*Z47</f>
        <v>0</v>
      </c>
      <c r="AB47" s="414"/>
      <c r="AC47" s="414"/>
      <c r="AD47" s="420">
        <f t="shared" si="9"/>
        <v>0</v>
      </c>
      <c r="AE47" s="366">
        <f t="shared" si="9"/>
        <v>-456626428</v>
      </c>
      <c r="AF47" s="415"/>
      <c r="AG47" s="416">
        <f>AG34+AG24+AG6+AG45</f>
        <v>447316048</v>
      </c>
    </row>
    <row r="48" spans="1:33" s="369" customFormat="1" ht="18" customHeight="1" x14ac:dyDescent="0.2">
      <c r="A48" s="590" t="s">
        <v>474</v>
      </c>
      <c r="B48" s="590"/>
      <c r="C48" s="590"/>
      <c r="D48" s="590"/>
      <c r="E48" s="590"/>
      <c r="F48" s="590"/>
      <c r="G48" s="590"/>
      <c r="H48" s="590"/>
      <c r="I48" s="590"/>
      <c r="J48" s="421"/>
      <c r="K48" s="418"/>
      <c r="L48" s="422"/>
      <c r="M48" s="422"/>
      <c r="N48" s="423"/>
      <c r="O48" s="424"/>
      <c r="P48" s="422"/>
      <c r="Q48" s="422"/>
      <c r="R48" s="425"/>
      <c r="S48" s="424"/>
      <c r="T48" s="422"/>
      <c r="U48" s="422"/>
      <c r="V48" s="425"/>
      <c r="W48" s="424"/>
      <c r="X48" s="422"/>
      <c r="Y48" s="422"/>
      <c r="Z48" s="425"/>
      <c r="AA48" s="424"/>
      <c r="AB48" s="422"/>
      <c r="AC48" s="422"/>
      <c r="AD48" s="426"/>
      <c r="AE48" s="424"/>
    </row>
    <row r="49" spans="1:33" s="369" customFormat="1" ht="35.25" customHeight="1" x14ac:dyDescent="0.2">
      <c r="A49" s="353"/>
      <c r="B49" s="354" t="s">
        <v>24</v>
      </c>
      <c r="C49" s="427"/>
      <c r="D49" s="355" t="s">
        <v>390</v>
      </c>
      <c r="E49" s="356" t="s">
        <v>391</v>
      </c>
      <c r="F49" s="356" t="s">
        <v>392</v>
      </c>
      <c r="G49" s="356" t="s">
        <v>393</v>
      </c>
      <c r="H49" s="356" t="s">
        <v>394</v>
      </c>
      <c r="I49" s="357" t="s">
        <v>72</v>
      </c>
      <c r="J49" s="421"/>
      <c r="K49" s="418"/>
      <c r="L49" s="422"/>
      <c r="M49" s="422"/>
      <c r="N49" s="423"/>
      <c r="O49" s="424"/>
      <c r="P49" s="422"/>
      <c r="Q49" s="422"/>
      <c r="R49" s="425"/>
      <c r="S49" s="424"/>
      <c r="T49" s="422"/>
      <c r="U49" s="422"/>
      <c r="V49" s="425"/>
      <c r="W49" s="424"/>
      <c r="X49" s="422"/>
      <c r="Y49" s="422"/>
      <c r="Z49" s="425"/>
      <c r="AA49" s="424"/>
      <c r="AB49" s="422"/>
      <c r="AC49" s="422"/>
      <c r="AD49" s="426"/>
      <c r="AE49" s="424"/>
      <c r="AF49" s="356" t="s">
        <v>394</v>
      </c>
      <c r="AG49" s="357" t="s">
        <v>495</v>
      </c>
    </row>
    <row r="50" spans="1:33" s="369" customFormat="1" ht="18" customHeight="1" x14ac:dyDescent="0.2">
      <c r="A50" s="370" t="s">
        <v>25</v>
      </c>
      <c r="B50" s="385" t="s">
        <v>475</v>
      </c>
      <c r="C50" s="372"/>
      <c r="D50" s="373"/>
      <c r="E50" s="374"/>
      <c r="F50" s="375" t="s">
        <v>46</v>
      </c>
      <c r="G50" s="375" t="s">
        <v>46</v>
      </c>
      <c r="H50" s="376"/>
      <c r="I50" s="377">
        <v>144000</v>
      </c>
      <c r="J50" s="421"/>
      <c r="K50" s="418"/>
      <c r="L50" s="422"/>
      <c r="M50" s="422"/>
      <c r="N50" s="423"/>
      <c r="O50" s="424"/>
      <c r="P50" s="422"/>
      <c r="Q50" s="422"/>
      <c r="R50" s="425"/>
      <c r="S50" s="424"/>
      <c r="T50" s="422"/>
      <c r="U50" s="422"/>
      <c r="V50" s="425"/>
      <c r="W50" s="424"/>
      <c r="X50" s="422"/>
      <c r="Y50" s="422"/>
      <c r="Z50" s="425"/>
      <c r="AA50" s="424"/>
      <c r="AB50" s="422"/>
      <c r="AC50" s="422"/>
      <c r="AD50" s="426"/>
      <c r="AE50" s="424"/>
      <c r="AF50" s="376"/>
      <c r="AG50" s="377">
        <v>144000</v>
      </c>
    </row>
    <row r="51" spans="1:33" s="369" customFormat="1" ht="18" customHeight="1" x14ac:dyDescent="0.2">
      <c r="A51" s="384" t="s">
        <v>26</v>
      </c>
      <c r="B51" s="385" t="s">
        <v>476</v>
      </c>
      <c r="C51" s="386"/>
      <c r="D51" s="373"/>
      <c r="E51" s="374"/>
      <c r="F51" s="375" t="s">
        <v>46</v>
      </c>
      <c r="G51" s="375" t="s">
        <v>46</v>
      </c>
      <c r="H51" s="376"/>
      <c r="I51" s="377">
        <v>228780</v>
      </c>
      <c r="J51" s="421"/>
      <c r="K51" s="418"/>
      <c r="L51" s="422"/>
      <c r="M51" s="422"/>
      <c r="N51" s="423"/>
      <c r="O51" s="424"/>
      <c r="P51" s="422"/>
      <c r="Q51" s="422"/>
      <c r="R51" s="425"/>
      <c r="S51" s="424"/>
      <c r="T51" s="422"/>
      <c r="U51" s="422"/>
      <c r="V51" s="425"/>
      <c r="W51" s="424"/>
      <c r="X51" s="422"/>
      <c r="Y51" s="422"/>
      <c r="Z51" s="425"/>
      <c r="AA51" s="424"/>
      <c r="AB51" s="422"/>
      <c r="AC51" s="422"/>
      <c r="AD51" s="426"/>
      <c r="AE51" s="424"/>
      <c r="AF51" s="376"/>
      <c r="AG51" s="377">
        <v>228780</v>
      </c>
    </row>
    <row r="52" spans="1:33" s="369" customFormat="1" ht="18" customHeight="1" x14ac:dyDescent="0.2">
      <c r="A52" s="404" t="s">
        <v>27</v>
      </c>
      <c r="B52" s="405" t="s">
        <v>496</v>
      </c>
      <c r="C52" s="406"/>
      <c r="D52" s="373"/>
      <c r="E52" s="374"/>
      <c r="F52" s="375"/>
      <c r="G52" s="375"/>
      <c r="H52" s="376"/>
      <c r="I52" s="377">
        <v>7840000</v>
      </c>
      <c r="J52" s="421"/>
      <c r="K52" s="418"/>
      <c r="L52" s="422"/>
      <c r="M52" s="422"/>
      <c r="N52" s="423"/>
      <c r="O52" s="424"/>
      <c r="P52" s="422"/>
      <c r="Q52" s="422"/>
      <c r="R52" s="425"/>
      <c r="S52" s="424"/>
      <c r="T52" s="422"/>
      <c r="U52" s="422"/>
      <c r="V52" s="425"/>
      <c r="W52" s="424"/>
      <c r="X52" s="422"/>
      <c r="Y52" s="422"/>
      <c r="Z52" s="425"/>
      <c r="AA52" s="424"/>
      <c r="AB52" s="422"/>
      <c r="AC52" s="422"/>
      <c r="AD52" s="426"/>
      <c r="AE52" s="424"/>
      <c r="AF52" s="376"/>
      <c r="AG52" s="377">
        <v>7840000</v>
      </c>
    </row>
    <row r="53" spans="1:33" s="369" customFormat="1" ht="18" customHeight="1" x14ac:dyDescent="0.2">
      <c r="A53" s="428"/>
      <c r="B53" s="360" t="s">
        <v>477</v>
      </c>
      <c r="C53" s="429">
        <v>901010001</v>
      </c>
      <c r="D53" s="430"/>
      <c r="E53" s="431"/>
      <c r="F53" s="432" t="s">
        <v>46</v>
      </c>
      <c r="G53" s="432" t="s">
        <v>46</v>
      </c>
      <c r="H53" s="433"/>
      <c r="I53" s="434">
        <f>SUM(I50:I52)</f>
        <v>8212780</v>
      </c>
      <c r="J53" s="421"/>
      <c r="K53" s="418"/>
      <c r="L53" s="422"/>
      <c r="M53" s="422"/>
      <c r="N53" s="423"/>
      <c r="O53" s="424"/>
      <c r="P53" s="422"/>
      <c r="Q53" s="422"/>
      <c r="R53" s="425"/>
      <c r="S53" s="424"/>
      <c r="T53" s="422"/>
      <c r="U53" s="422"/>
      <c r="V53" s="425"/>
      <c r="W53" s="424"/>
      <c r="X53" s="422"/>
      <c r="Y53" s="422"/>
      <c r="Z53" s="425"/>
      <c r="AA53" s="424"/>
      <c r="AB53" s="422"/>
      <c r="AC53" s="422"/>
      <c r="AD53" s="426"/>
      <c r="AE53" s="424"/>
      <c r="AF53" s="433"/>
      <c r="AG53" s="434">
        <f>SUM(AG50:AG52)</f>
        <v>8212780</v>
      </c>
    </row>
    <row r="54" spans="1:33" s="369" customFormat="1" ht="18" customHeight="1" x14ac:dyDescent="0.2">
      <c r="A54" s="590" t="s">
        <v>478</v>
      </c>
      <c r="B54" s="590"/>
      <c r="C54" s="590"/>
      <c r="D54" s="590"/>
      <c r="E54" s="590"/>
      <c r="F54" s="590"/>
      <c r="G54" s="590"/>
      <c r="H54" s="590"/>
      <c r="I54" s="590"/>
      <c r="J54" s="421"/>
      <c r="K54" s="418"/>
      <c r="L54" s="422"/>
      <c r="M54" s="422"/>
      <c r="N54" s="423"/>
      <c r="O54" s="424"/>
      <c r="P54" s="422"/>
      <c r="Q54" s="422"/>
      <c r="R54" s="425"/>
      <c r="S54" s="424"/>
      <c r="T54" s="422"/>
      <c r="U54" s="422"/>
      <c r="V54" s="425"/>
      <c r="W54" s="424"/>
      <c r="X54" s="422"/>
      <c r="Y54" s="422"/>
      <c r="Z54" s="425"/>
      <c r="AA54" s="424"/>
      <c r="AB54" s="422"/>
      <c r="AC54" s="422"/>
      <c r="AD54" s="426"/>
      <c r="AE54" s="424"/>
    </row>
    <row r="55" spans="1:33" s="369" customFormat="1" ht="39.75" customHeight="1" x14ac:dyDescent="0.2">
      <c r="A55" s="353"/>
      <c r="B55" s="354" t="s">
        <v>24</v>
      </c>
      <c r="C55" s="427"/>
      <c r="D55" s="355" t="s">
        <v>390</v>
      </c>
      <c r="E55" s="356" t="s">
        <v>391</v>
      </c>
      <c r="F55" s="356" t="s">
        <v>392</v>
      </c>
      <c r="G55" s="356" t="s">
        <v>393</v>
      </c>
      <c r="H55" s="356" t="s">
        <v>394</v>
      </c>
      <c r="I55" s="357" t="s">
        <v>72</v>
      </c>
      <c r="J55" s="421"/>
      <c r="K55" s="418"/>
      <c r="L55" s="422"/>
      <c r="M55" s="422"/>
      <c r="N55" s="423"/>
      <c r="O55" s="424"/>
      <c r="P55" s="422"/>
      <c r="Q55" s="422"/>
      <c r="R55" s="425"/>
      <c r="S55" s="424"/>
      <c r="T55" s="422"/>
      <c r="U55" s="422"/>
      <c r="V55" s="425"/>
      <c r="W55" s="424"/>
      <c r="X55" s="422"/>
      <c r="Y55" s="422"/>
      <c r="Z55" s="425"/>
      <c r="AA55" s="424"/>
      <c r="AB55" s="422"/>
      <c r="AC55" s="422"/>
      <c r="AD55" s="426"/>
      <c r="AE55" s="424"/>
      <c r="AF55" s="356" t="s">
        <v>394</v>
      </c>
      <c r="AG55" s="357" t="s">
        <v>495</v>
      </c>
    </row>
    <row r="56" spans="1:33" s="435" customFormat="1" ht="18" customHeight="1" x14ac:dyDescent="0.2">
      <c r="A56" s="370" t="s">
        <v>25</v>
      </c>
      <c r="B56" s="385" t="s">
        <v>479</v>
      </c>
      <c r="C56" s="372"/>
      <c r="D56" s="373"/>
      <c r="E56" s="374"/>
      <c r="F56" s="375" t="s">
        <v>46</v>
      </c>
      <c r="G56" s="375" t="s">
        <v>46</v>
      </c>
      <c r="H56" s="376"/>
      <c r="I56" s="377">
        <f>5034240+80256000</f>
        <v>85290240</v>
      </c>
      <c r="K56" s="436"/>
      <c r="O56" s="437"/>
      <c r="S56" s="437"/>
      <c r="U56" s="591"/>
      <c r="V56" s="591"/>
      <c r="W56" s="437"/>
      <c r="AA56" s="437"/>
      <c r="AE56" s="437"/>
      <c r="AF56" s="376"/>
      <c r="AG56" s="377">
        <f>5034240+80256000</f>
        <v>85290240</v>
      </c>
    </row>
    <row r="57" spans="1:33" s="387" customFormat="1" ht="18" customHeight="1" x14ac:dyDescent="0.2">
      <c r="A57" s="384" t="s">
        <v>26</v>
      </c>
      <c r="B57" s="438" t="s">
        <v>480</v>
      </c>
      <c r="C57" s="386"/>
      <c r="D57" s="373"/>
      <c r="E57" s="374"/>
      <c r="F57" s="375" t="s">
        <v>46</v>
      </c>
      <c r="G57" s="375" t="s">
        <v>46</v>
      </c>
      <c r="H57" s="376"/>
      <c r="I57" s="377">
        <f>2108025+28341225+203616+2239776</f>
        <v>32892642</v>
      </c>
      <c r="J57" s="439"/>
      <c r="K57" s="439"/>
      <c r="L57" s="439"/>
      <c r="M57" s="439"/>
      <c r="N57" s="439"/>
      <c r="O57" s="439"/>
      <c r="P57" s="439"/>
      <c r="Q57" s="439"/>
      <c r="R57" s="439"/>
      <c r="S57" s="439"/>
      <c r="T57" s="439"/>
      <c r="U57" s="439"/>
      <c r="V57" s="439"/>
      <c r="W57" s="439"/>
      <c r="X57" s="439"/>
      <c r="Y57" s="439"/>
      <c r="Z57" s="439"/>
      <c r="AA57" s="439"/>
      <c r="AD57" s="440"/>
      <c r="AE57" s="441"/>
      <c r="AF57" s="376"/>
      <c r="AG57" s="377">
        <f>2108025+28341225+203616+2239776</f>
        <v>32892642</v>
      </c>
    </row>
    <row r="58" spans="1:33" s="387" customFormat="1" ht="18" customHeight="1" x14ac:dyDescent="0.2">
      <c r="A58" s="384" t="s">
        <v>28</v>
      </c>
      <c r="B58" s="442" t="s">
        <v>481</v>
      </c>
      <c r="C58" s="406"/>
      <c r="D58" s="373"/>
      <c r="E58" s="374"/>
      <c r="F58" s="375"/>
      <c r="G58" s="375"/>
      <c r="H58" s="376"/>
      <c r="I58" s="377">
        <f>29700000+2408400</f>
        <v>32108400</v>
      </c>
      <c r="J58" s="439"/>
      <c r="K58" s="439"/>
      <c r="L58" s="439"/>
      <c r="M58" s="439"/>
      <c r="N58" s="439"/>
      <c r="O58" s="439"/>
      <c r="P58" s="439"/>
      <c r="Q58" s="439"/>
      <c r="R58" s="439"/>
      <c r="S58" s="439"/>
      <c r="T58" s="439"/>
      <c r="U58" s="439"/>
      <c r="V58" s="439"/>
      <c r="W58" s="439"/>
      <c r="X58" s="439"/>
      <c r="Y58" s="439"/>
      <c r="Z58" s="439"/>
      <c r="AA58" s="439"/>
      <c r="AD58" s="440"/>
      <c r="AE58" s="441"/>
      <c r="AF58" s="376"/>
      <c r="AG58" s="377">
        <f>29700000+2408400</f>
        <v>32108400</v>
      </c>
    </row>
    <row r="59" spans="1:33" s="387" customFormat="1" ht="18" customHeight="1" x14ac:dyDescent="0.2">
      <c r="A59" s="428"/>
      <c r="B59" s="360" t="s">
        <v>482</v>
      </c>
      <c r="C59" s="429">
        <v>901010001</v>
      </c>
      <c r="D59" s="430"/>
      <c r="E59" s="431"/>
      <c r="F59" s="432" t="s">
        <v>46</v>
      </c>
      <c r="G59" s="432" t="s">
        <v>46</v>
      </c>
      <c r="H59" s="433"/>
      <c r="I59" s="434">
        <f>SUM(I56:I58)</f>
        <v>150291282</v>
      </c>
      <c r="J59" s="439"/>
      <c r="K59" s="439"/>
      <c r="L59" s="439"/>
      <c r="M59" s="439"/>
      <c r="N59" s="439"/>
      <c r="O59" s="439"/>
      <c r="P59" s="439"/>
      <c r="Q59" s="439"/>
      <c r="R59" s="439"/>
      <c r="S59" s="439"/>
      <c r="T59" s="439"/>
      <c r="U59" s="439"/>
      <c r="V59" s="439"/>
      <c r="W59" s="439"/>
      <c r="X59" s="439"/>
      <c r="Y59" s="439"/>
      <c r="Z59" s="439"/>
      <c r="AA59" s="439"/>
      <c r="AD59" s="440"/>
      <c r="AE59" s="441"/>
      <c r="AF59" s="433"/>
      <c r="AG59" s="434">
        <f>SUM(AG56:AG58)</f>
        <v>150291282</v>
      </c>
    </row>
    <row r="60" spans="1:33" s="387" customFormat="1" ht="18" customHeight="1" x14ac:dyDescent="0.2">
      <c r="A60" s="443"/>
      <c r="B60" s="444"/>
      <c r="C60" s="445"/>
      <c r="D60" s="446"/>
      <c r="E60" s="439"/>
      <c r="F60" s="439"/>
      <c r="G60" s="439"/>
      <c r="H60" s="439"/>
      <c r="I60" s="439"/>
      <c r="J60" s="439"/>
      <c r="K60" s="439"/>
      <c r="L60" s="439"/>
      <c r="M60" s="439"/>
      <c r="N60" s="439"/>
      <c r="O60" s="439"/>
      <c r="P60" s="439"/>
      <c r="Q60" s="439"/>
      <c r="R60" s="439"/>
      <c r="S60" s="439"/>
      <c r="T60" s="439"/>
      <c r="U60" s="439"/>
      <c r="V60" s="439"/>
      <c r="W60" s="439"/>
      <c r="X60" s="439"/>
      <c r="Y60" s="439"/>
      <c r="Z60" s="439"/>
      <c r="AA60" s="439"/>
      <c r="AD60" s="440"/>
      <c r="AE60" s="441"/>
      <c r="AF60" s="439"/>
      <c r="AG60" s="439"/>
    </row>
    <row r="61" spans="1:33" s="387" customFormat="1" ht="18" customHeight="1" x14ac:dyDescent="0.2">
      <c r="A61" s="592" t="s">
        <v>483</v>
      </c>
      <c r="B61" s="593"/>
      <c r="C61" s="411"/>
      <c r="D61" s="447"/>
      <c r="E61" s="413"/>
      <c r="F61" s="414">
        <v>47</v>
      </c>
      <c r="G61" s="414"/>
      <c r="H61" s="415"/>
      <c r="I61" s="416">
        <f>I59+I53+I47</f>
        <v>615130490</v>
      </c>
      <c r="J61" s="439"/>
      <c r="K61" s="439"/>
      <c r="L61" s="439"/>
      <c r="M61" s="439"/>
      <c r="N61" s="439"/>
      <c r="O61" s="439"/>
      <c r="P61" s="439"/>
      <c r="Q61" s="439"/>
      <c r="R61" s="439"/>
      <c r="S61" s="439"/>
      <c r="T61" s="439"/>
      <c r="U61" s="439"/>
      <c r="V61" s="439"/>
      <c r="W61" s="439"/>
      <c r="X61" s="439"/>
      <c r="Y61" s="439"/>
      <c r="Z61" s="439"/>
      <c r="AA61" s="439"/>
      <c r="AD61" s="440"/>
      <c r="AE61" s="441"/>
      <c r="AF61" s="415"/>
      <c r="AG61" s="416">
        <f>AG59+AG53+AG47</f>
        <v>605820110</v>
      </c>
    </row>
    <row r="62" spans="1:33" s="387" customFormat="1" ht="18" customHeight="1" x14ac:dyDescent="0.2">
      <c r="A62" s="443"/>
      <c r="B62" s="444"/>
      <c r="C62" s="445"/>
      <c r="D62" s="446"/>
      <c r="E62" s="439"/>
      <c r="F62" s="439"/>
      <c r="G62" s="439"/>
      <c r="H62" s="439"/>
      <c r="I62" s="439"/>
      <c r="J62" s="439"/>
      <c r="K62" s="439"/>
      <c r="L62" s="439"/>
      <c r="M62" s="439"/>
      <c r="N62" s="439"/>
      <c r="O62" s="439"/>
      <c r="P62" s="439"/>
      <c r="Q62" s="439"/>
      <c r="R62" s="439"/>
      <c r="S62" s="439"/>
      <c r="T62" s="439"/>
      <c r="U62" s="439"/>
      <c r="V62" s="439"/>
      <c r="W62" s="439"/>
      <c r="X62" s="439"/>
      <c r="Y62" s="439"/>
      <c r="Z62" s="439"/>
      <c r="AA62" s="439"/>
      <c r="AD62" s="440"/>
      <c r="AE62" s="441"/>
    </row>
    <row r="63" spans="1:33" s="387" customFormat="1" ht="18" customHeight="1" x14ac:dyDescent="0.2">
      <c r="A63" s="443"/>
      <c r="B63" s="444"/>
      <c r="C63" s="445"/>
      <c r="D63" s="446"/>
      <c r="E63" s="439"/>
      <c r="F63" s="439"/>
      <c r="G63" s="439"/>
      <c r="H63" s="439"/>
      <c r="I63" s="439"/>
      <c r="J63" s="439"/>
      <c r="K63" s="439"/>
      <c r="L63" s="439"/>
      <c r="M63" s="439"/>
      <c r="N63" s="439"/>
      <c r="O63" s="439"/>
      <c r="P63" s="439"/>
      <c r="Q63" s="439"/>
      <c r="R63" s="439"/>
      <c r="S63" s="439"/>
      <c r="T63" s="439"/>
      <c r="U63" s="439"/>
      <c r="V63" s="439"/>
      <c r="W63" s="439"/>
      <c r="X63" s="439"/>
      <c r="Y63" s="439"/>
      <c r="Z63" s="439"/>
      <c r="AA63" s="439"/>
      <c r="AD63" s="440"/>
      <c r="AE63" s="441"/>
    </row>
    <row r="64" spans="1:33" s="387" customFormat="1" ht="18" customHeight="1" x14ac:dyDescent="0.2">
      <c r="A64" s="443"/>
      <c r="B64" s="444"/>
      <c r="C64" s="445"/>
      <c r="D64" s="446"/>
      <c r="E64" s="439"/>
      <c r="F64" s="439"/>
      <c r="G64" s="439"/>
      <c r="H64" s="439"/>
      <c r="I64" s="439"/>
      <c r="J64" s="439"/>
      <c r="K64" s="439"/>
      <c r="L64" s="439"/>
      <c r="M64" s="439"/>
      <c r="N64" s="439"/>
      <c r="O64" s="439"/>
      <c r="P64" s="439"/>
      <c r="Q64" s="439"/>
      <c r="R64" s="439"/>
      <c r="S64" s="439"/>
      <c r="T64" s="439"/>
      <c r="U64" s="439"/>
      <c r="V64" s="439"/>
      <c r="W64" s="439"/>
      <c r="X64" s="439"/>
      <c r="Y64" s="439"/>
      <c r="Z64" s="439"/>
      <c r="AA64" s="439"/>
      <c r="AD64" s="440"/>
      <c r="AE64" s="441"/>
    </row>
    <row r="65" spans="1:31" s="387" customFormat="1" ht="10.5" x14ac:dyDescent="0.2">
      <c r="A65" s="443"/>
      <c r="B65" s="444"/>
      <c r="C65" s="445"/>
      <c r="D65" s="446"/>
      <c r="E65" s="439"/>
      <c r="F65" s="439"/>
      <c r="G65" s="439"/>
      <c r="H65" s="439"/>
      <c r="I65" s="439"/>
      <c r="J65" s="439"/>
      <c r="K65" s="439"/>
      <c r="L65" s="439"/>
      <c r="M65" s="439"/>
      <c r="N65" s="439"/>
      <c r="O65" s="439"/>
      <c r="P65" s="439"/>
      <c r="Q65" s="439"/>
      <c r="R65" s="439"/>
      <c r="S65" s="439"/>
      <c r="T65" s="439"/>
      <c r="U65" s="439"/>
      <c r="V65" s="439"/>
      <c r="W65" s="439"/>
      <c r="X65" s="439"/>
      <c r="Y65" s="439"/>
      <c r="Z65" s="439"/>
      <c r="AA65" s="439"/>
      <c r="AD65" s="440"/>
      <c r="AE65" s="441"/>
    </row>
    <row r="66" spans="1:31" s="387" customFormat="1" ht="10.5" x14ac:dyDescent="0.2">
      <c r="A66" s="443"/>
      <c r="B66" s="444"/>
      <c r="C66" s="445"/>
      <c r="D66" s="446"/>
      <c r="E66" s="439"/>
      <c r="F66" s="439"/>
      <c r="G66" s="439"/>
      <c r="H66" s="439"/>
      <c r="I66" s="439"/>
      <c r="J66" s="439"/>
      <c r="K66" s="439"/>
      <c r="L66" s="439"/>
      <c r="M66" s="439"/>
      <c r="N66" s="439"/>
      <c r="O66" s="439"/>
      <c r="P66" s="439"/>
      <c r="Q66" s="439"/>
      <c r="R66" s="439"/>
      <c r="S66" s="439"/>
      <c r="T66" s="439"/>
      <c r="U66" s="439"/>
      <c r="V66" s="439"/>
      <c r="W66" s="439"/>
      <c r="X66" s="439"/>
      <c r="Y66" s="439"/>
      <c r="Z66" s="439"/>
      <c r="AA66" s="439"/>
      <c r="AD66" s="440"/>
      <c r="AE66" s="441"/>
    </row>
    <row r="67" spans="1:31" s="387" customFormat="1" ht="10.5" x14ac:dyDescent="0.2">
      <c r="A67" s="443"/>
      <c r="B67" s="444"/>
      <c r="C67" s="445"/>
      <c r="D67" s="446"/>
      <c r="E67" s="439"/>
      <c r="F67" s="439"/>
      <c r="G67" s="439"/>
      <c r="H67" s="439"/>
      <c r="I67" s="439"/>
      <c r="J67" s="439"/>
      <c r="K67" s="439"/>
      <c r="L67" s="439"/>
      <c r="M67" s="439"/>
      <c r="N67" s="439"/>
      <c r="O67" s="439"/>
      <c r="P67" s="439"/>
      <c r="Q67" s="439"/>
      <c r="R67" s="439"/>
      <c r="S67" s="439"/>
      <c r="T67" s="439"/>
      <c r="U67" s="439"/>
      <c r="V67" s="439"/>
      <c r="W67" s="439"/>
      <c r="X67" s="439"/>
      <c r="Y67" s="439"/>
      <c r="Z67" s="439"/>
      <c r="AA67" s="439"/>
      <c r="AD67" s="440"/>
      <c r="AE67" s="441"/>
    </row>
    <row r="68" spans="1:31" s="387" customFormat="1" ht="10.5" x14ac:dyDescent="0.2">
      <c r="A68" s="443"/>
      <c r="B68" s="444"/>
      <c r="C68" s="445"/>
      <c r="D68" s="446"/>
      <c r="E68" s="439"/>
      <c r="F68" s="439"/>
      <c r="G68" s="439"/>
      <c r="H68" s="439"/>
      <c r="I68" s="439"/>
      <c r="J68" s="439"/>
      <c r="K68" s="439"/>
      <c r="L68" s="439"/>
      <c r="M68" s="439"/>
      <c r="N68" s="439"/>
      <c r="O68" s="439"/>
      <c r="P68" s="439"/>
      <c r="Q68" s="439"/>
      <c r="R68" s="439"/>
      <c r="S68" s="439"/>
      <c r="T68" s="439"/>
      <c r="U68" s="439"/>
      <c r="V68" s="439"/>
      <c r="W68" s="439"/>
      <c r="X68" s="439"/>
      <c r="Y68" s="439"/>
      <c r="Z68" s="439"/>
      <c r="AA68" s="439"/>
      <c r="AD68" s="440"/>
      <c r="AE68" s="441"/>
    </row>
    <row r="69" spans="1:31" s="387" customFormat="1" ht="10.5" x14ac:dyDescent="0.2">
      <c r="A69" s="443"/>
      <c r="B69" s="444"/>
      <c r="C69" s="445"/>
      <c r="D69" s="446"/>
      <c r="E69" s="439"/>
      <c r="F69" s="439"/>
      <c r="G69" s="439"/>
      <c r="H69" s="439"/>
      <c r="I69" s="439"/>
      <c r="J69" s="439"/>
      <c r="K69" s="439"/>
      <c r="L69" s="439"/>
      <c r="M69" s="439"/>
      <c r="N69" s="439"/>
      <c r="O69" s="439"/>
      <c r="P69" s="439"/>
      <c r="Q69" s="439"/>
      <c r="R69" s="439"/>
      <c r="S69" s="439"/>
      <c r="T69" s="439"/>
      <c r="U69" s="439"/>
      <c r="V69" s="439"/>
      <c r="W69" s="439"/>
      <c r="X69" s="439"/>
      <c r="Y69" s="439"/>
      <c r="Z69" s="439"/>
      <c r="AA69" s="439"/>
      <c r="AD69" s="440"/>
      <c r="AE69" s="441"/>
    </row>
    <row r="70" spans="1:31" s="387" customFormat="1" ht="10.5" x14ac:dyDescent="0.2">
      <c r="A70" s="443"/>
      <c r="B70" s="444"/>
      <c r="C70" s="445"/>
      <c r="D70" s="446"/>
      <c r="E70" s="439"/>
      <c r="F70" s="439"/>
      <c r="G70" s="439"/>
      <c r="H70" s="439"/>
      <c r="I70" s="439"/>
      <c r="J70" s="439"/>
      <c r="K70" s="439"/>
      <c r="L70" s="439"/>
      <c r="M70" s="439"/>
      <c r="N70" s="439"/>
      <c r="O70" s="439"/>
      <c r="P70" s="439"/>
      <c r="Q70" s="439"/>
      <c r="R70" s="439"/>
      <c r="S70" s="439"/>
      <c r="T70" s="439"/>
      <c r="U70" s="439"/>
      <c r="V70" s="439"/>
      <c r="W70" s="439"/>
      <c r="X70" s="439"/>
      <c r="Y70" s="439"/>
      <c r="Z70" s="439"/>
      <c r="AA70" s="439"/>
      <c r="AD70" s="440"/>
      <c r="AE70" s="441"/>
    </row>
    <row r="71" spans="1:31" s="387" customFormat="1" ht="10.5" x14ac:dyDescent="0.2">
      <c r="A71" s="443"/>
      <c r="B71" s="444"/>
      <c r="C71" s="445"/>
      <c r="D71" s="446"/>
      <c r="E71" s="439"/>
      <c r="F71" s="439"/>
      <c r="G71" s="439"/>
      <c r="H71" s="439"/>
      <c r="I71" s="439"/>
      <c r="J71" s="439"/>
      <c r="K71" s="439"/>
      <c r="L71" s="439"/>
      <c r="M71" s="439"/>
      <c r="N71" s="439"/>
      <c r="O71" s="439"/>
      <c r="P71" s="439"/>
      <c r="Q71" s="439"/>
      <c r="R71" s="439"/>
      <c r="S71" s="439"/>
      <c r="T71" s="439"/>
      <c r="U71" s="439"/>
      <c r="V71" s="439"/>
      <c r="W71" s="439"/>
      <c r="X71" s="439"/>
      <c r="Y71" s="439"/>
      <c r="Z71" s="439"/>
      <c r="AA71" s="439"/>
      <c r="AD71" s="440"/>
      <c r="AE71" s="441"/>
    </row>
    <row r="72" spans="1:31" s="387" customFormat="1" ht="10.5" x14ac:dyDescent="0.2">
      <c r="A72" s="443"/>
      <c r="B72" s="444"/>
      <c r="C72" s="445"/>
      <c r="D72" s="446"/>
      <c r="E72" s="439"/>
      <c r="F72" s="439"/>
      <c r="G72" s="439"/>
      <c r="H72" s="439"/>
      <c r="I72" s="439"/>
      <c r="J72" s="439"/>
      <c r="K72" s="439"/>
      <c r="L72" s="439"/>
      <c r="M72" s="439"/>
      <c r="N72" s="439"/>
      <c r="O72" s="439"/>
      <c r="P72" s="439"/>
      <c r="Q72" s="439"/>
      <c r="R72" s="439"/>
      <c r="S72" s="439"/>
      <c r="T72" s="439"/>
      <c r="U72" s="439"/>
      <c r="V72" s="439"/>
      <c r="W72" s="439"/>
      <c r="X72" s="439"/>
      <c r="Y72" s="439"/>
      <c r="Z72" s="439"/>
      <c r="AA72" s="439"/>
      <c r="AD72" s="440"/>
      <c r="AE72" s="441"/>
    </row>
    <row r="73" spans="1:31" s="387" customFormat="1" ht="10.5" x14ac:dyDescent="0.2">
      <c r="A73" s="443"/>
      <c r="B73" s="444"/>
      <c r="C73" s="445"/>
      <c r="D73" s="446"/>
      <c r="E73" s="439"/>
      <c r="F73" s="439"/>
      <c r="G73" s="439"/>
      <c r="H73" s="439"/>
      <c r="I73" s="439"/>
      <c r="J73" s="439"/>
      <c r="K73" s="439"/>
      <c r="L73" s="439"/>
      <c r="M73" s="439"/>
      <c r="N73" s="439"/>
      <c r="O73" s="439"/>
      <c r="P73" s="439"/>
      <c r="Q73" s="439"/>
      <c r="R73" s="439"/>
      <c r="S73" s="439"/>
      <c r="T73" s="439"/>
      <c r="U73" s="439"/>
      <c r="V73" s="439"/>
      <c r="W73" s="439"/>
      <c r="X73" s="439"/>
      <c r="Y73" s="439"/>
      <c r="Z73" s="439"/>
      <c r="AA73" s="439"/>
      <c r="AD73" s="440"/>
      <c r="AE73" s="441"/>
    </row>
    <row r="74" spans="1:31" s="387" customFormat="1" ht="10.5" x14ac:dyDescent="0.2">
      <c r="A74" s="443"/>
      <c r="B74" s="444"/>
      <c r="C74" s="445"/>
      <c r="D74" s="446"/>
      <c r="E74" s="439"/>
      <c r="F74" s="439"/>
      <c r="G74" s="439"/>
      <c r="H74" s="439"/>
      <c r="I74" s="439"/>
      <c r="J74" s="439"/>
      <c r="K74" s="439"/>
      <c r="L74" s="439"/>
      <c r="M74" s="439"/>
      <c r="N74" s="439"/>
      <c r="O74" s="439"/>
      <c r="P74" s="439"/>
      <c r="Q74" s="439"/>
      <c r="R74" s="439"/>
      <c r="S74" s="439"/>
      <c r="T74" s="439"/>
      <c r="U74" s="439"/>
      <c r="V74" s="439"/>
      <c r="W74" s="439"/>
      <c r="X74" s="439"/>
      <c r="Y74" s="439"/>
      <c r="Z74" s="439"/>
      <c r="AA74" s="439"/>
      <c r="AD74" s="440"/>
      <c r="AE74" s="441"/>
    </row>
    <row r="75" spans="1:31" s="387" customFormat="1" ht="10.5" x14ac:dyDescent="0.2">
      <c r="A75" s="443"/>
      <c r="B75" s="444"/>
      <c r="C75" s="445"/>
      <c r="D75" s="446"/>
      <c r="E75" s="439"/>
      <c r="F75" s="439"/>
      <c r="G75" s="439"/>
      <c r="H75" s="439"/>
      <c r="I75" s="439"/>
      <c r="J75" s="439"/>
      <c r="K75" s="439"/>
      <c r="L75" s="439"/>
      <c r="M75" s="439"/>
      <c r="N75" s="439"/>
      <c r="O75" s="439"/>
      <c r="P75" s="439"/>
      <c r="Q75" s="439"/>
      <c r="R75" s="439"/>
      <c r="S75" s="439"/>
      <c r="T75" s="439"/>
      <c r="U75" s="439"/>
      <c r="V75" s="439"/>
      <c r="W75" s="439"/>
      <c r="X75" s="439"/>
      <c r="Y75" s="439"/>
      <c r="Z75" s="439"/>
      <c r="AA75" s="439"/>
      <c r="AD75" s="440"/>
      <c r="AE75" s="441"/>
    </row>
    <row r="76" spans="1:31" s="387" customFormat="1" ht="10.5" x14ac:dyDescent="0.2">
      <c r="A76" s="443"/>
      <c r="B76" s="444"/>
      <c r="C76" s="445"/>
      <c r="D76" s="446"/>
      <c r="E76" s="439"/>
      <c r="F76" s="439"/>
      <c r="G76" s="439"/>
      <c r="H76" s="439"/>
      <c r="I76" s="439"/>
      <c r="J76" s="439"/>
      <c r="K76" s="439"/>
      <c r="L76" s="439"/>
      <c r="M76" s="439"/>
      <c r="N76" s="439"/>
      <c r="O76" s="439"/>
      <c r="P76" s="439"/>
      <c r="Q76" s="439"/>
      <c r="R76" s="439"/>
      <c r="S76" s="439"/>
      <c r="T76" s="439"/>
      <c r="U76" s="439"/>
      <c r="V76" s="439"/>
      <c r="W76" s="439"/>
      <c r="X76" s="439"/>
      <c r="Y76" s="439"/>
      <c r="Z76" s="439"/>
      <c r="AA76" s="439"/>
      <c r="AD76" s="440"/>
      <c r="AE76" s="441"/>
    </row>
    <row r="77" spans="1:31" s="387" customFormat="1" ht="10.5" x14ac:dyDescent="0.2">
      <c r="A77" s="443"/>
      <c r="B77" s="444"/>
      <c r="C77" s="445"/>
      <c r="D77" s="446"/>
      <c r="E77" s="439"/>
      <c r="F77" s="439"/>
      <c r="G77" s="439"/>
      <c r="H77" s="439"/>
      <c r="I77" s="439"/>
      <c r="J77" s="439"/>
      <c r="K77" s="439"/>
      <c r="L77" s="439"/>
      <c r="M77" s="439"/>
      <c r="N77" s="439"/>
      <c r="O77" s="439"/>
      <c r="P77" s="439"/>
      <c r="Q77" s="439"/>
      <c r="R77" s="439"/>
      <c r="S77" s="439"/>
      <c r="T77" s="439"/>
      <c r="U77" s="439"/>
      <c r="V77" s="439"/>
      <c r="W77" s="439"/>
      <c r="X77" s="439"/>
      <c r="Y77" s="439"/>
      <c r="Z77" s="439"/>
      <c r="AA77" s="439"/>
      <c r="AD77" s="440"/>
      <c r="AE77" s="441"/>
    </row>
    <row r="78" spans="1:31" s="387" customFormat="1" ht="10.5" x14ac:dyDescent="0.2">
      <c r="A78" s="443"/>
      <c r="B78" s="444"/>
      <c r="C78" s="445"/>
      <c r="D78" s="446"/>
      <c r="E78" s="439"/>
      <c r="F78" s="439"/>
      <c r="G78" s="439"/>
      <c r="H78" s="439"/>
      <c r="I78" s="439"/>
      <c r="J78" s="439"/>
      <c r="K78" s="439"/>
      <c r="L78" s="439"/>
      <c r="M78" s="439"/>
      <c r="N78" s="439"/>
      <c r="O78" s="439"/>
      <c r="P78" s="439"/>
      <c r="Q78" s="439"/>
      <c r="R78" s="439"/>
      <c r="S78" s="439"/>
      <c r="T78" s="439"/>
      <c r="U78" s="439"/>
      <c r="V78" s="439"/>
      <c r="W78" s="439"/>
      <c r="X78" s="439"/>
      <c r="Y78" s="439"/>
      <c r="Z78" s="439"/>
      <c r="AA78" s="439"/>
      <c r="AD78" s="440"/>
      <c r="AE78" s="441"/>
    </row>
    <row r="79" spans="1:31" s="387" customFormat="1" ht="10.5" x14ac:dyDescent="0.2">
      <c r="A79" s="443"/>
      <c r="B79" s="444"/>
      <c r="C79" s="445"/>
      <c r="D79" s="446"/>
      <c r="E79" s="439"/>
      <c r="F79" s="439"/>
      <c r="G79" s="439"/>
      <c r="H79" s="439"/>
      <c r="I79" s="439"/>
      <c r="J79" s="439"/>
      <c r="K79" s="439"/>
      <c r="L79" s="439"/>
      <c r="M79" s="439"/>
      <c r="N79" s="439"/>
      <c r="O79" s="439"/>
      <c r="P79" s="439"/>
      <c r="Q79" s="439"/>
      <c r="R79" s="439"/>
      <c r="S79" s="439"/>
      <c r="T79" s="439"/>
      <c r="U79" s="439"/>
      <c r="V79" s="439"/>
      <c r="W79" s="439"/>
      <c r="X79" s="439"/>
      <c r="Y79" s="439"/>
      <c r="Z79" s="439"/>
      <c r="AA79" s="439"/>
      <c r="AD79" s="440"/>
      <c r="AE79" s="441"/>
    </row>
    <row r="80" spans="1:31" s="387" customFormat="1" ht="10.5" x14ac:dyDescent="0.2">
      <c r="A80" s="443"/>
      <c r="B80" s="444"/>
      <c r="C80" s="445"/>
      <c r="D80" s="446"/>
      <c r="E80" s="439"/>
      <c r="F80" s="439"/>
      <c r="G80" s="439"/>
      <c r="H80" s="439"/>
      <c r="I80" s="439"/>
      <c r="J80" s="439"/>
      <c r="K80" s="439"/>
      <c r="L80" s="439"/>
      <c r="M80" s="439"/>
      <c r="N80" s="439"/>
      <c r="O80" s="439"/>
      <c r="P80" s="439"/>
      <c r="Q80" s="439"/>
      <c r="R80" s="439"/>
      <c r="S80" s="439"/>
      <c r="T80" s="439"/>
      <c r="U80" s="439"/>
      <c r="V80" s="439"/>
      <c r="W80" s="439"/>
      <c r="X80" s="439"/>
      <c r="Y80" s="439"/>
      <c r="Z80" s="439"/>
      <c r="AA80" s="439"/>
      <c r="AD80" s="440"/>
      <c r="AE80" s="441"/>
    </row>
    <row r="81" spans="1:31" s="387" customFormat="1" ht="10.5" x14ac:dyDescent="0.2">
      <c r="A81" s="443"/>
      <c r="B81" s="444"/>
      <c r="C81" s="445"/>
      <c r="D81" s="446"/>
      <c r="E81" s="439"/>
      <c r="F81" s="439"/>
      <c r="G81" s="439"/>
      <c r="H81" s="439"/>
      <c r="I81" s="439"/>
      <c r="J81" s="439"/>
      <c r="K81" s="439"/>
      <c r="L81" s="439"/>
      <c r="M81" s="439"/>
      <c r="N81" s="439"/>
      <c r="O81" s="439"/>
      <c r="P81" s="439"/>
      <c r="Q81" s="439"/>
      <c r="R81" s="439"/>
      <c r="S81" s="439"/>
      <c r="T81" s="439"/>
      <c r="U81" s="439"/>
      <c r="V81" s="439"/>
      <c r="W81" s="439"/>
      <c r="X81" s="439"/>
      <c r="Y81" s="439"/>
      <c r="Z81" s="439"/>
      <c r="AA81" s="439"/>
      <c r="AD81" s="440"/>
      <c r="AE81" s="441"/>
    </row>
    <row r="82" spans="1:31" s="387" customFormat="1" ht="10.5" x14ac:dyDescent="0.2">
      <c r="A82" s="448"/>
      <c r="B82" s="444"/>
      <c r="C82" s="445"/>
      <c r="D82" s="446"/>
      <c r="E82" s="439"/>
      <c r="F82" s="439"/>
      <c r="G82" s="439"/>
      <c r="H82" s="439"/>
      <c r="I82" s="439"/>
      <c r="J82" s="439"/>
      <c r="K82" s="439"/>
      <c r="L82" s="439"/>
      <c r="M82" s="439"/>
      <c r="N82" s="439"/>
      <c r="O82" s="439"/>
      <c r="P82" s="439"/>
      <c r="Q82" s="439"/>
      <c r="R82" s="439"/>
      <c r="S82" s="439"/>
      <c r="T82" s="439"/>
      <c r="U82" s="439"/>
      <c r="V82" s="439"/>
      <c r="W82" s="439"/>
      <c r="X82" s="439"/>
      <c r="Y82" s="439"/>
      <c r="Z82" s="439"/>
      <c r="AA82" s="439"/>
      <c r="AD82" s="440"/>
      <c r="AE82" s="441"/>
    </row>
    <row r="83" spans="1:31" s="387" customFormat="1" ht="10.5" x14ac:dyDescent="0.2">
      <c r="A83" s="448"/>
      <c r="B83" s="444"/>
      <c r="C83" s="445"/>
      <c r="D83" s="446"/>
      <c r="E83" s="439"/>
      <c r="F83" s="439"/>
      <c r="G83" s="439"/>
      <c r="H83" s="439"/>
      <c r="I83" s="439"/>
      <c r="J83" s="439"/>
      <c r="K83" s="439"/>
      <c r="L83" s="439"/>
      <c r="M83" s="439"/>
      <c r="N83" s="439"/>
      <c r="O83" s="439"/>
      <c r="P83" s="439"/>
      <c r="Q83" s="439"/>
      <c r="R83" s="439"/>
      <c r="S83" s="439"/>
      <c r="T83" s="439"/>
      <c r="U83" s="439"/>
      <c r="V83" s="439"/>
      <c r="W83" s="439"/>
      <c r="X83" s="439"/>
      <c r="Y83" s="439"/>
      <c r="Z83" s="439"/>
      <c r="AA83" s="439"/>
      <c r="AD83" s="440"/>
      <c r="AE83" s="441"/>
    </row>
    <row r="84" spans="1:31" s="387" customFormat="1" ht="10.5" x14ac:dyDescent="0.2">
      <c r="A84" s="448"/>
      <c r="B84" s="444"/>
      <c r="C84" s="445"/>
      <c r="D84" s="446"/>
      <c r="E84" s="439"/>
      <c r="F84" s="439"/>
      <c r="G84" s="439"/>
      <c r="H84" s="439"/>
      <c r="I84" s="439"/>
      <c r="J84" s="439"/>
      <c r="K84" s="439"/>
      <c r="L84" s="439"/>
      <c r="M84" s="439"/>
      <c r="N84" s="439"/>
      <c r="O84" s="439"/>
      <c r="P84" s="439"/>
      <c r="Q84" s="439"/>
      <c r="R84" s="439"/>
      <c r="S84" s="439"/>
      <c r="T84" s="439"/>
      <c r="U84" s="439"/>
      <c r="V84" s="439"/>
      <c r="W84" s="439"/>
      <c r="X84" s="439"/>
      <c r="Y84" s="439"/>
      <c r="Z84" s="439"/>
      <c r="AA84" s="439"/>
      <c r="AD84" s="440"/>
      <c r="AE84" s="441"/>
    </row>
    <row r="85" spans="1:31" s="387" customFormat="1" ht="10.5" x14ac:dyDescent="0.2">
      <c r="A85" s="448"/>
      <c r="B85" s="444"/>
      <c r="C85" s="445"/>
      <c r="D85" s="446"/>
      <c r="E85" s="439"/>
      <c r="F85" s="439"/>
      <c r="G85" s="439"/>
      <c r="H85" s="439"/>
      <c r="I85" s="439"/>
      <c r="J85" s="439"/>
      <c r="K85" s="439"/>
      <c r="L85" s="439"/>
      <c r="M85" s="439"/>
      <c r="N85" s="439"/>
      <c r="O85" s="439"/>
      <c r="P85" s="439"/>
      <c r="Q85" s="439"/>
      <c r="R85" s="439"/>
      <c r="S85" s="439"/>
      <c r="T85" s="439"/>
      <c r="U85" s="439"/>
      <c r="V85" s="439"/>
      <c r="W85" s="439"/>
      <c r="X85" s="439"/>
      <c r="Y85" s="439"/>
      <c r="Z85" s="439"/>
      <c r="AA85" s="439"/>
      <c r="AD85" s="440"/>
      <c r="AE85" s="441"/>
    </row>
    <row r="86" spans="1:31" s="387" customFormat="1" ht="10.5" x14ac:dyDescent="0.2">
      <c r="A86" s="448"/>
      <c r="B86" s="444"/>
      <c r="C86" s="445"/>
      <c r="D86" s="446"/>
      <c r="E86" s="439"/>
      <c r="F86" s="439"/>
      <c r="G86" s="439"/>
      <c r="H86" s="439"/>
      <c r="I86" s="439"/>
      <c r="J86" s="439"/>
      <c r="K86" s="439"/>
      <c r="L86" s="439"/>
      <c r="M86" s="439"/>
      <c r="N86" s="439"/>
      <c r="O86" s="439"/>
      <c r="P86" s="439"/>
      <c r="Q86" s="439"/>
      <c r="R86" s="439"/>
      <c r="S86" s="439"/>
      <c r="T86" s="439"/>
      <c r="U86" s="439"/>
      <c r="V86" s="439"/>
      <c r="W86" s="439"/>
      <c r="X86" s="439"/>
      <c r="Y86" s="439"/>
      <c r="Z86" s="439"/>
      <c r="AA86" s="439"/>
      <c r="AD86" s="440"/>
      <c r="AE86" s="441"/>
    </row>
    <row r="87" spans="1:31" s="387" customFormat="1" ht="10.5" x14ac:dyDescent="0.2">
      <c r="A87" s="448"/>
      <c r="B87" s="444"/>
      <c r="C87" s="445"/>
      <c r="D87" s="446"/>
      <c r="E87" s="439"/>
      <c r="F87" s="439"/>
      <c r="G87" s="439"/>
      <c r="H87" s="439"/>
      <c r="I87" s="439"/>
      <c r="J87" s="439"/>
      <c r="K87" s="439"/>
      <c r="L87" s="439"/>
      <c r="M87" s="439"/>
      <c r="N87" s="439"/>
      <c r="O87" s="439"/>
      <c r="P87" s="439"/>
      <c r="Q87" s="439"/>
      <c r="R87" s="439"/>
      <c r="S87" s="439"/>
      <c r="T87" s="439"/>
      <c r="U87" s="439"/>
      <c r="V87" s="439"/>
      <c r="W87" s="439"/>
      <c r="X87" s="439"/>
      <c r="Y87" s="439"/>
      <c r="Z87" s="439"/>
      <c r="AA87" s="439"/>
      <c r="AD87" s="440"/>
      <c r="AE87" s="441"/>
    </row>
    <row r="88" spans="1:31" s="387" customFormat="1" ht="10.5" x14ac:dyDescent="0.2">
      <c r="A88" s="448"/>
      <c r="B88" s="444"/>
      <c r="C88" s="445"/>
      <c r="D88" s="446"/>
      <c r="E88" s="439"/>
      <c r="F88" s="439"/>
      <c r="G88" s="439"/>
      <c r="H88" s="439"/>
      <c r="I88" s="439"/>
      <c r="J88" s="439"/>
      <c r="K88" s="439"/>
      <c r="L88" s="439"/>
      <c r="M88" s="439"/>
      <c r="N88" s="439"/>
      <c r="O88" s="439"/>
      <c r="P88" s="439"/>
      <c r="Q88" s="439"/>
      <c r="R88" s="439"/>
      <c r="S88" s="439"/>
      <c r="T88" s="439"/>
      <c r="U88" s="439"/>
      <c r="V88" s="439"/>
      <c r="W88" s="439"/>
      <c r="X88" s="439"/>
      <c r="Y88" s="439"/>
      <c r="Z88" s="439"/>
      <c r="AA88" s="439"/>
      <c r="AD88" s="440"/>
      <c r="AE88" s="441"/>
    </row>
    <row r="89" spans="1:31" s="387" customFormat="1" ht="10.5" x14ac:dyDescent="0.2">
      <c r="A89" s="448"/>
      <c r="B89" s="444"/>
      <c r="C89" s="445"/>
      <c r="D89" s="446"/>
      <c r="E89" s="439"/>
      <c r="F89" s="439"/>
      <c r="G89" s="439"/>
      <c r="H89" s="439"/>
      <c r="I89" s="439"/>
      <c r="J89" s="439"/>
      <c r="K89" s="439"/>
      <c r="L89" s="439"/>
      <c r="M89" s="439"/>
      <c r="N89" s="439"/>
      <c r="O89" s="439"/>
      <c r="P89" s="439"/>
      <c r="Q89" s="439"/>
      <c r="R89" s="439"/>
      <c r="S89" s="439"/>
      <c r="T89" s="439"/>
      <c r="U89" s="439"/>
      <c r="V89" s="439"/>
      <c r="W89" s="439"/>
      <c r="X89" s="439"/>
      <c r="Y89" s="439"/>
      <c r="Z89" s="439"/>
      <c r="AA89" s="439"/>
      <c r="AD89" s="440"/>
      <c r="AE89" s="441"/>
    </row>
    <row r="90" spans="1:31" s="387" customFormat="1" ht="10.5" x14ac:dyDescent="0.2">
      <c r="A90" s="448"/>
      <c r="B90" s="444"/>
      <c r="C90" s="445"/>
      <c r="D90" s="446"/>
      <c r="E90" s="439"/>
      <c r="F90" s="439"/>
      <c r="G90" s="439"/>
      <c r="H90" s="439"/>
      <c r="I90" s="439"/>
      <c r="J90" s="439"/>
      <c r="K90" s="439"/>
      <c r="L90" s="439"/>
      <c r="M90" s="439"/>
      <c r="N90" s="439"/>
      <c r="O90" s="439"/>
      <c r="P90" s="439"/>
      <c r="Q90" s="439"/>
      <c r="R90" s="439"/>
      <c r="S90" s="439"/>
      <c r="T90" s="439"/>
      <c r="U90" s="439"/>
      <c r="V90" s="439"/>
      <c r="W90" s="439"/>
      <c r="X90" s="439"/>
      <c r="Y90" s="439"/>
      <c r="Z90" s="439"/>
      <c r="AA90" s="439"/>
      <c r="AD90" s="440"/>
      <c r="AE90" s="441"/>
    </row>
    <row r="91" spans="1:31" s="387" customFormat="1" ht="10.5" x14ac:dyDescent="0.2">
      <c r="A91" s="448"/>
      <c r="B91" s="444"/>
      <c r="C91" s="445"/>
      <c r="D91" s="446"/>
      <c r="E91" s="439"/>
      <c r="F91" s="439"/>
      <c r="G91" s="439"/>
      <c r="H91" s="439"/>
      <c r="I91" s="439"/>
      <c r="J91" s="439"/>
      <c r="K91" s="439"/>
      <c r="L91" s="439"/>
      <c r="M91" s="439"/>
      <c r="N91" s="439"/>
      <c r="O91" s="439"/>
      <c r="P91" s="439"/>
      <c r="Q91" s="439"/>
      <c r="R91" s="439"/>
      <c r="S91" s="439"/>
      <c r="T91" s="439"/>
      <c r="U91" s="439"/>
      <c r="V91" s="439"/>
      <c r="W91" s="439"/>
      <c r="X91" s="439"/>
      <c r="Y91" s="439"/>
      <c r="Z91" s="439"/>
      <c r="AA91" s="439"/>
      <c r="AD91" s="440"/>
      <c r="AE91" s="441"/>
    </row>
    <row r="92" spans="1:31" s="387" customFormat="1" ht="10.5" x14ac:dyDescent="0.2">
      <c r="A92" s="448"/>
      <c r="B92" s="444"/>
      <c r="C92" s="445"/>
      <c r="D92" s="446"/>
      <c r="E92" s="439"/>
      <c r="F92" s="439"/>
      <c r="G92" s="439"/>
      <c r="H92" s="439"/>
      <c r="I92" s="439"/>
      <c r="J92" s="439"/>
      <c r="K92" s="439"/>
      <c r="L92" s="439"/>
      <c r="M92" s="439"/>
      <c r="N92" s="439"/>
      <c r="O92" s="439"/>
      <c r="P92" s="439"/>
      <c r="Q92" s="439"/>
      <c r="R92" s="439"/>
      <c r="S92" s="439"/>
      <c r="T92" s="439"/>
      <c r="U92" s="439"/>
      <c r="V92" s="439"/>
      <c r="W92" s="439"/>
      <c r="X92" s="439"/>
      <c r="Y92" s="439"/>
      <c r="Z92" s="439"/>
      <c r="AA92" s="439"/>
      <c r="AD92" s="440"/>
      <c r="AE92" s="441"/>
    </row>
    <row r="93" spans="1:31" s="387" customFormat="1" ht="10.5" x14ac:dyDescent="0.2">
      <c r="A93" s="448"/>
      <c r="B93" s="444"/>
      <c r="C93" s="445"/>
      <c r="D93" s="446"/>
      <c r="E93" s="439"/>
      <c r="F93" s="439"/>
      <c r="G93" s="439"/>
      <c r="H93" s="439"/>
      <c r="I93" s="439"/>
      <c r="J93" s="439"/>
      <c r="K93" s="439"/>
      <c r="L93" s="439"/>
      <c r="M93" s="439"/>
      <c r="N93" s="439"/>
      <c r="O93" s="439"/>
      <c r="P93" s="439"/>
      <c r="Q93" s="439"/>
      <c r="R93" s="439"/>
      <c r="S93" s="439"/>
      <c r="T93" s="439"/>
      <c r="U93" s="439"/>
      <c r="V93" s="439"/>
      <c r="W93" s="439"/>
      <c r="X93" s="439"/>
      <c r="Y93" s="439"/>
      <c r="Z93" s="439"/>
      <c r="AA93" s="439"/>
      <c r="AD93" s="440"/>
      <c r="AE93" s="441"/>
    </row>
    <row r="94" spans="1:31" s="387" customFormat="1" ht="10.5" x14ac:dyDescent="0.2">
      <c r="A94" s="448"/>
      <c r="B94" s="444"/>
      <c r="C94" s="445"/>
      <c r="D94" s="446"/>
      <c r="E94" s="439"/>
      <c r="F94" s="439"/>
      <c r="G94" s="439"/>
      <c r="H94" s="439"/>
      <c r="I94" s="439"/>
      <c r="J94" s="439"/>
      <c r="K94" s="439"/>
      <c r="L94" s="439"/>
      <c r="M94" s="439"/>
      <c r="N94" s="439"/>
      <c r="O94" s="439"/>
      <c r="P94" s="439"/>
      <c r="Q94" s="439"/>
      <c r="R94" s="439"/>
      <c r="S94" s="439"/>
      <c r="T94" s="439"/>
      <c r="U94" s="439"/>
      <c r="V94" s="439"/>
      <c r="W94" s="439"/>
      <c r="X94" s="439"/>
      <c r="Y94" s="439"/>
      <c r="Z94" s="439"/>
      <c r="AA94" s="439"/>
      <c r="AD94" s="440"/>
      <c r="AE94" s="441"/>
    </row>
    <row r="95" spans="1:31" s="387" customFormat="1" ht="10.5" x14ac:dyDescent="0.2">
      <c r="A95" s="448"/>
      <c r="B95" s="444"/>
      <c r="C95" s="445"/>
      <c r="D95" s="446"/>
      <c r="E95" s="439"/>
      <c r="F95" s="439"/>
      <c r="G95" s="439"/>
      <c r="H95" s="439"/>
      <c r="I95" s="439"/>
      <c r="J95" s="439"/>
      <c r="K95" s="439"/>
      <c r="L95" s="439"/>
      <c r="M95" s="439"/>
      <c r="N95" s="439"/>
      <c r="O95" s="439"/>
      <c r="P95" s="439"/>
      <c r="Q95" s="439"/>
      <c r="R95" s="439"/>
      <c r="S95" s="439"/>
      <c r="T95" s="439"/>
      <c r="U95" s="439"/>
      <c r="V95" s="439"/>
      <c r="W95" s="439"/>
      <c r="X95" s="439"/>
      <c r="Y95" s="439"/>
      <c r="Z95" s="439"/>
      <c r="AA95" s="439"/>
      <c r="AD95" s="440"/>
      <c r="AE95" s="441"/>
    </row>
    <row r="96" spans="1:31" s="387" customFormat="1" ht="10.5" x14ac:dyDescent="0.2">
      <c r="A96" s="448"/>
      <c r="B96" s="444"/>
      <c r="C96" s="445"/>
      <c r="D96" s="446"/>
      <c r="E96" s="439"/>
      <c r="F96" s="439"/>
      <c r="G96" s="439"/>
      <c r="H96" s="439"/>
      <c r="I96" s="439"/>
      <c r="J96" s="439"/>
      <c r="K96" s="439"/>
      <c r="L96" s="439"/>
      <c r="M96" s="439"/>
      <c r="N96" s="439"/>
      <c r="O96" s="439"/>
      <c r="P96" s="439"/>
      <c r="Q96" s="439"/>
      <c r="R96" s="439"/>
      <c r="S96" s="439"/>
      <c r="T96" s="439"/>
      <c r="U96" s="439"/>
      <c r="V96" s="439"/>
      <c r="W96" s="439"/>
      <c r="X96" s="439"/>
      <c r="Y96" s="439"/>
      <c r="Z96" s="439"/>
      <c r="AA96" s="439"/>
      <c r="AD96" s="440"/>
      <c r="AE96" s="441"/>
    </row>
    <row r="97" spans="1:34" s="387" customFormat="1" ht="10.5" x14ac:dyDescent="0.2">
      <c r="A97" s="448"/>
      <c r="B97" s="444"/>
      <c r="C97" s="445"/>
      <c r="D97" s="446"/>
      <c r="E97" s="439"/>
      <c r="F97" s="439"/>
      <c r="G97" s="439"/>
      <c r="H97" s="439"/>
      <c r="I97" s="439"/>
      <c r="J97" s="439"/>
      <c r="K97" s="439"/>
      <c r="L97" s="439"/>
      <c r="M97" s="439"/>
      <c r="N97" s="439"/>
      <c r="O97" s="439"/>
      <c r="P97" s="439"/>
      <c r="Q97" s="439"/>
      <c r="R97" s="439"/>
      <c r="S97" s="439"/>
      <c r="T97" s="439"/>
      <c r="U97" s="439"/>
      <c r="V97" s="439"/>
      <c r="W97" s="439"/>
      <c r="X97" s="439"/>
      <c r="Y97" s="439"/>
      <c r="Z97" s="439"/>
      <c r="AA97" s="439"/>
      <c r="AD97" s="440"/>
      <c r="AE97" s="441"/>
    </row>
    <row r="98" spans="1:34" s="387" customFormat="1" ht="10.5" x14ac:dyDescent="0.2">
      <c r="A98" s="448"/>
      <c r="B98" s="444"/>
      <c r="C98" s="445"/>
      <c r="D98" s="446"/>
      <c r="E98" s="439"/>
      <c r="F98" s="439"/>
      <c r="G98" s="439"/>
      <c r="H98" s="439"/>
      <c r="I98" s="439"/>
      <c r="J98" s="439"/>
      <c r="K98" s="439"/>
      <c r="L98" s="439"/>
      <c r="M98" s="439"/>
      <c r="N98" s="439"/>
      <c r="O98" s="439"/>
      <c r="P98" s="439"/>
      <c r="Q98" s="439"/>
      <c r="R98" s="439"/>
      <c r="S98" s="439"/>
      <c r="T98" s="439"/>
      <c r="U98" s="439"/>
      <c r="V98" s="439"/>
      <c r="W98" s="439"/>
      <c r="X98" s="439"/>
      <c r="Y98" s="439"/>
      <c r="Z98" s="449"/>
      <c r="AA98" s="449"/>
      <c r="AB98" s="450"/>
      <c r="AC98" s="450"/>
      <c r="AD98" s="451"/>
      <c r="AE98" s="452"/>
    </row>
    <row r="99" spans="1:34" s="387" customFormat="1" ht="10.5" x14ac:dyDescent="0.2">
      <c r="A99" s="448"/>
      <c r="B99" s="444"/>
      <c r="C99" s="445"/>
      <c r="D99" s="446"/>
      <c r="E99" s="439"/>
      <c r="F99" s="439"/>
      <c r="G99" s="439"/>
      <c r="H99" s="439"/>
      <c r="I99" s="439"/>
      <c r="J99" s="439"/>
      <c r="K99" s="439"/>
      <c r="L99" s="439"/>
      <c r="M99" s="439"/>
      <c r="N99" s="439"/>
      <c r="O99" s="439"/>
      <c r="P99" s="439"/>
      <c r="Q99" s="439"/>
      <c r="R99" s="439"/>
      <c r="S99" s="439"/>
      <c r="T99" s="439"/>
      <c r="U99" s="439"/>
      <c r="V99" s="439"/>
      <c r="W99" s="439"/>
      <c r="X99" s="439"/>
      <c r="Y99" s="439"/>
      <c r="Z99" s="449"/>
      <c r="AA99" s="449"/>
      <c r="AB99" s="450"/>
      <c r="AC99" s="450"/>
      <c r="AD99" s="451"/>
      <c r="AE99" s="452"/>
    </row>
    <row r="100" spans="1:34" s="387" customFormat="1" ht="10.5" x14ac:dyDescent="0.2">
      <c r="A100" s="448"/>
      <c r="B100" s="444"/>
      <c r="C100" s="445"/>
      <c r="D100" s="446"/>
      <c r="E100" s="439"/>
      <c r="F100" s="439"/>
      <c r="G100" s="439"/>
      <c r="H100" s="439"/>
      <c r="I100" s="439"/>
      <c r="J100" s="439"/>
      <c r="K100" s="439"/>
      <c r="L100" s="439"/>
      <c r="M100" s="439"/>
      <c r="N100" s="439"/>
      <c r="O100" s="439"/>
      <c r="P100" s="439"/>
      <c r="Q100" s="439"/>
      <c r="R100" s="439"/>
      <c r="S100" s="439"/>
      <c r="T100" s="439"/>
      <c r="U100" s="439"/>
      <c r="V100" s="439"/>
      <c r="W100" s="439"/>
      <c r="X100" s="439"/>
      <c r="Y100" s="439"/>
      <c r="Z100" s="449"/>
      <c r="AA100" s="449"/>
      <c r="AB100" s="450"/>
      <c r="AC100" s="450"/>
      <c r="AD100" s="451"/>
      <c r="AE100" s="452"/>
    </row>
    <row r="101" spans="1:34" s="387" customFormat="1" ht="10.5" x14ac:dyDescent="0.2">
      <c r="A101" s="448"/>
      <c r="B101" s="444"/>
      <c r="C101" s="445"/>
      <c r="D101" s="446"/>
      <c r="E101" s="439"/>
      <c r="F101" s="439"/>
      <c r="G101" s="439"/>
      <c r="H101" s="439"/>
      <c r="I101" s="439"/>
      <c r="J101" s="439"/>
      <c r="K101" s="439"/>
      <c r="L101" s="439"/>
      <c r="M101" s="439"/>
      <c r="N101" s="439"/>
      <c r="O101" s="439"/>
      <c r="P101" s="439"/>
      <c r="Q101" s="439"/>
      <c r="R101" s="439"/>
      <c r="S101" s="439"/>
      <c r="T101" s="439"/>
      <c r="U101" s="439"/>
      <c r="V101" s="439"/>
      <c r="W101" s="439"/>
      <c r="X101" s="439"/>
      <c r="Y101" s="439"/>
      <c r="Z101" s="449"/>
      <c r="AA101" s="449"/>
      <c r="AB101" s="450"/>
      <c r="AC101" s="450"/>
      <c r="AD101" s="451"/>
      <c r="AE101" s="452"/>
    </row>
    <row r="102" spans="1:34" s="387" customFormat="1" ht="10.5" x14ac:dyDescent="0.2">
      <c r="A102" s="448"/>
      <c r="B102" s="444"/>
      <c r="C102" s="445"/>
      <c r="D102" s="446"/>
      <c r="E102" s="439"/>
      <c r="F102" s="439"/>
      <c r="G102" s="439"/>
      <c r="H102" s="439"/>
      <c r="I102" s="439"/>
      <c r="J102" s="439"/>
      <c r="K102" s="439"/>
      <c r="L102" s="439"/>
      <c r="M102" s="439"/>
      <c r="N102" s="439"/>
      <c r="O102" s="439"/>
      <c r="P102" s="439"/>
      <c r="Q102" s="439"/>
      <c r="R102" s="439"/>
      <c r="S102" s="439"/>
      <c r="T102" s="439"/>
      <c r="U102" s="439"/>
      <c r="V102" s="439"/>
      <c r="W102" s="439"/>
      <c r="X102" s="439"/>
      <c r="Y102" s="439"/>
      <c r="Z102" s="449"/>
      <c r="AA102" s="449"/>
      <c r="AB102" s="450"/>
      <c r="AC102" s="450"/>
      <c r="AD102" s="451"/>
      <c r="AE102" s="452"/>
    </row>
    <row r="103" spans="1:34" s="387" customFormat="1" ht="10.5" x14ac:dyDescent="0.2">
      <c r="A103" s="448"/>
      <c r="B103" s="444"/>
      <c r="C103" s="445"/>
      <c r="D103" s="446"/>
      <c r="E103" s="439"/>
      <c r="F103" s="439"/>
      <c r="G103" s="439"/>
      <c r="H103" s="439"/>
      <c r="I103" s="439"/>
      <c r="J103" s="439"/>
      <c r="K103" s="439"/>
      <c r="L103" s="439"/>
      <c r="M103" s="439"/>
      <c r="N103" s="439"/>
      <c r="O103" s="439"/>
      <c r="P103" s="439"/>
      <c r="Q103" s="439"/>
      <c r="R103" s="439"/>
      <c r="S103" s="439"/>
      <c r="T103" s="439"/>
      <c r="U103" s="439"/>
      <c r="V103" s="439"/>
      <c r="W103" s="439"/>
      <c r="X103" s="439"/>
      <c r="Y103" s="439"/>
      <c r="Z103" s="449"/>
      <c r="AA103" s="449"/>
      <c r="AB103" s="450"/>
      <c r="AC103" s="450"/>
      <c r="AD103" s="451"/>
      <c r="AE103" s="452"/>
    </row>
    <row r="104" spans="1:34" s="387" customFormat="1" ht="10.5" x14ac:dyDescent="0.2">
      <c r="A104" s="448"/>
      <c r="B104" s="444"/>
      <c r="C104" s="445"/>
      <c r="D104" s="446"/>
      <c r="E104" s="439"/>
      <c r="F104" s="439"/>
      <c r="G104" s="439"/>
      <c r="H104" s="439"/>
      <c r="I104" s="439"/>
      <c r="J104" s="439"/>
      <c r="K104" s="439"/>
      <c r="L104" s="439"/>
      <c r="M104" s="439"/>
      <c r="N104" s="439"/>
      <c r="O104" s="439"/>
      <c r="P104" s="439"/>
      <c r="Q104" s="439"/>
      <c r="R104" s="439"/>
      <c r="S104" s="439"/>
      <c r="T104" s="439"/>
      <c r="U104" s="439"/>
      <c r="V104" s="439"/>
      <c r="W104" s="439"/>
      <c r="X104" s="439"/>
      <c r="Y104" s="439"/>
      <c r="Z104" s="449"/>
      <c r="AA104" s="449"/>
      <c r="AB104" s="450"/>
      <c r="AC104" s="450"/>
      <c r="AD104" s="451"/>
      <c r="AE104" s="452"/>
    </row>
    <row r="105" spans="1:34" s="387" customFormat="1" ht="10.5" x14ac:dyDescent="0.2">
      <c r="A105" s="448"/>
      <c r="B105" s="444"/>
      <c r="C105" s="445"/>
      <c r="D105" s="446"/>
      <c r="E105" s="439"/>
      <c r="F105" s="439"/>
      <c r="G105" s="439"/>
      <c r="H105" s="439"/>
      <c r="I105" s="439"/>
      <c r="J105" s="439"/>
      <c r="K105" s="439"/>
      <c r="L105" s="439"/>
      <c r="M105" s="439"/>
      <c r="N105" s="439"/>
      <c r="O105" s="439"/>
      <c r="P105" s="439"/>
      <c r="Q105" s="439"/>
      <c r="R105" s="439"/>
      <c r="S105" s="439"/>
      <c r="T105" s="439"/>
      <c r="U105" s="439"/>
      <c r="V105" s="439"/>
      <c r="W105" s="439"/>
      <c r="X105" s="439"/>
      <c r="Y105" s="439"/>
      <c r="Z105" s="449"/>
      <c r="AA105" s="449"/>
      <c r="AB105" s="450"/>
      <c r="AC105" s="450"/>
      <c r="AD105" s="451"/>
      <c r="AE105" s="452"/>
    </row>
    <row r="106" spans="1:34" s="387" customFormat="1" ht="10.5" x14ac:dyDescent="0.2">
      <c r="A106" s="448"/>
      <c r="B106" s="444"/>
      <c r="C106" s="445"/>
      <c r="D106" s="446"/>
      <c r="E106" s="439"/>
      <c r="F106" s="439"/>
      <c r="G106" s="439"/>
      <c r="H106" s="439"/>
      <c r="I106" s="439"/>
      <c r="J106" s="439"/>
      <c r="K106" s="439"/>
      <c r="L106" s="439"/>
      <c r="M106" s="439"/>
      <c r="N106" s="439"/>
      <c r="O106" s="439"/>
      <c r="P106" s="439"/>
      <c r="Q106" s="439"/>
      <c r="R106" s="439"/>
      <c r="S106" s="439"/>
      <c r="T106" s="439"/>
      <c r="U106" s="439"/>
      <c r="V106" s="439"/>
      <c r="W106" s="439"/>
      <c r="X106" s="439"/>
      <c r="Y106" s="439"/>
      <c r="Z106" s="449"/>
      <c r="AA106" s="449"/>
      <c r="AB106" s="450"/>
      <c r="AC106" s="450"/>
      <c r="AD106" s="451"/>
      <c r="AE106" s="452"/>
    </row>
    <row r="107" spans="1:34" s="387" customFormat="1" ht="10.5" x14ac:dyDescent="0.2">
      <c r="A107" s="448"/>
      <c r="B107" s="444"/>
      <c r="C107" s="445"/>
      <c r="D107" s="446"/>
      <c r="E107" s="439"/>
      <c r="F107" s="439"/>
      <c r="G107" s="439"/>
      <c r="H107" s="439"/>
      <c r="I107" s="439"/>
      <c r="J107" s="439"/>
      <c r="K107" s="439"/>
      <c r="L107" s="439"/>
      <c r="M107" s="439"/>
      <c r="N107" s="439"/>
      <c r="O107" s="439"/>
      <c r="P107" s="439"/>
      <c r="Q107" s="439"/>
      <c r="R107" s="439"/>
      <c r="S107" s="439"/>
      <c r="T107" s="439"/>
      <c r="U107" s="439"/>
      <c r="V107" s="439"/>
      <c r="W107" s="439"/>
      <c r="X107" s="439"/>
      <c r="Y107" s="439"/>
      <c r="Z107" s="449"/>
      <c r="AA107" s="449"/>
      <c r="AB107" s="450"/>
      <c r="AC107" s="450"/>
      <c r="AD107" s="451"/>
      <c r="AE107" s="452"/>
      <c r="AF107" s="450"/>
      <c r="AG107" s="450"/>
      <c r="AH107" s="450"/>
    </row>
    <row r="108" spans="1:34" s="387" customFormat="1" ht="10.5" x14ac:dyDescent="0.2">
      <c r="A108" s="448"/>
      <c r="B108" s="444"/>
      <c r="C108" s="445"/>
      <c r="D108" s="446"/>
      <c r="E108" s="439"/>
      <c r="F108" s="439"/>
      <c r="G108" s="439"/>
      <c r="H108" s="439"/>
      <c r="I108" s="439"/>
      <c r="J108" s="439"/>
      <c r="K108" s="439"/>
      <c r="L108" s="439"/>
      <c r="M108" s="439"/>
      <c r="N108" s="439"/>
      <c r="O108" s="439"/>
      <c r="P108" s="439"/>
      <c r="Q108" s="439"/>
      <c r="R108" s="439"/>
      <c r="S108" s="439"/>
      <c r="T108" s="439"/>
      <c r="U108" s="439"/>
      <c r="V108" s="439"/>
      <c r="W108" s="439"/>
      <c r="X108" s="439"/>
      <c r="Y108" s="439"/>
      <c r="Z108" s="449"/>
      <c r="AA108" s="449"/>
      <c r="AB108" s="450"/>
      <c r="AC108" s="450"/>
      <c r="AD108" s="451"/>
      <c r="AE108" s="452"/>
      <c r="AF108" s="450"/>
      <c r="AG108" s="450"/>
      <c r="AH108" s="450"/>
    </row>
    <row r="109" spans="1:34" s="387" customFormat="1" ht="10.5" x14ac:dyDescent="0.2">
      <c r="A109" s="453"/>
      <c r="B109" s="340"/>
      <c r="C109" s="454"/>
      <c r="D109" s="455"/>
      <c r="E109" s="449"/>
      <c r="F109" s="449"/>
      <c r="G109" s="449"/>
      <c r="H109" s="449"/>
      <c r="I109" s="449"/>
      <c r="J109" s="449"/>
      <c r="K109" s="449"/>
      <c r="L109" s="449"/>
      <c r="M109" s="449"/>
      <c r="N109" s="449"/>
      <c r="O109" s="449"/>
      <c r="P109" s="449"/>
      <c r="Q109" s="449"/>
      <c r="R109" s="449"/>
      <c r="S109" s="449"/>
      <c r="T109" s="449"/>
      <c r="U109" s="449"/>
      <c r="V109" s="449"/>
      <c r="W109" s="449"/>
      <c r="X109" s="449"/>
      <c r="Y109" s="449"/>
      <c r="Z109" s="449"/>
      <c r="AA109" s="449"/>
      <c r="AB109" s="450"/>
      <c r="AC109" s="450"/>
      <c r="AD109" s="451"/>
      <c r="AE109" s="452"/>
      <c r="AF109" s="450"/>
      <c r="AG109" s="450"/>
      <c r="AH109" s="450"/>
    </row>
    <row r="110" spans="1:34" s="387" customFormat="1" ht="10.5" x14ac:dyDescent="0.2">
      <c r="A110" s="453"/>
      <c r="B110" s="340"/>
      <c r="C110" s="454"/>
      <c r="D110" s="455"/>
      <c r="E110" s="449"/>
      <c r="F110" s="449"/>
      <c r="G110" s="449"/>
      <c r="H110" s="449"/>
      <c r="I110" s="449"/>
      <c r="J110" s="449"/>
      <c r="K110" s="449"/>
      <c r="L110" s="449"/>
      <c r="M110" s="449"/>
      <c r="N110" s="449"/>
      <c r="O110" s="449"/>
      <c r="P110" s="449"/>
      <c r="Q110" s="449"/>
      <c r="R110" s="449"/>
      <c r="S110" s="449"/>
      <c r="T110" s="449"/>
      <c r="U110" s="449"/>
      <c r="V110" s="449"/>
      <c r="W110" s="449"/>
      <c r="X110" s="449"/>
      <c r="Y110" s="449"/>
      <c r="Z110" s="449"/>
      <c r="AA110" s="449"/>
      <c r="AB110" s="450"/>
      <c r="AC110" s="450"/>
      <c r="AD110" s="451"/>
      <c r="AE110" s="452"/>
      <c r="AF110" s="450"/>
      <c r="AG110" s="450"/>
      <c r="AH110" s="450"/>
    </row>
    <row r="111" spans="1:34" s="387" customFormat="1" ht="10.5" x14ac:dyDescent="0.2">
      <c r="A111" s="453"/>
      <c r="B111" s="340"/>
      <c r="C111" s="454"/>
      <c r="D111" s="455"/>
      <c r="E111" s="449"/>
      <c r="F111" s="449"/>
      <c r="G111" s="449"/>
      <c r="H111" s="449"/>
      <c r="I111" s="449"/>
      <c r="J111" s="449"/>
      <c r="K111" s="449"/>
      <c r="L111" s="449"/>
      <c r="M111" s="449"/>
      <c r="N111" s="449"/>
      <c r="O111" s="449"/>
      <c r="P111" s="449"/>
      <c r="Q111" s="449"/>
      <c r="R111" s="449"/>
      <c r="S111" s="449"/>
      <c r="T111" s="449"/>
      <c r="U111" s="449"/>
      <c r="V111" s="449"/>
      <c r="W111" s="449"/>
      <c r="X111" s="449"/>
      <c r="Y111" s="449"/>
      <c r="Z111" s="449"/>
      <c r="AA111" s="449"/>
      <c r="AB111" s="450"/>
      <c r="AC111" s="450"/>
      <c r="AD111" s="451"/>
      <c r="AE111" s="452"/>
      <c r="AF111" s="450"/>
      <c r="AG111" s="450"/>
      <c r="AH111" s="450"/>
    </row>
    <row r="112" spans="1:34" s="387" customFormat="1" ht="10.5" x14ac:dyDescent="0.2">
      <c r="A112" s="453"/>
      <c r="B112" s="340"/>
      <c r="C112" s="454"/>
      <c r="D112" s="455"/>
      <c r="E112" s="449"/>
      <c r="F112" s="449"/>
      <c r="G112" s="449"/>
      <c r="H112" s="449"/>
      <c r="I112" s="449"/>
      <c r="J112" s="449"/>
      <c r="K112" s="449"/>
      <c r="L112" s="449"/>
      <c r="M112" s="449"/>
      <c r="N112" s="449"/>
      <c r="O112" s="449"/>
      <c r="P112" s="449"/>
      <c r="Q112" s="449"/>
      <c r="R112" s="449"/>
      <c r="S112" s="449"/>
      <c r="T112" s="449"/>
      <c r="U112" s="449"/>
      <c r="V112" s="449"/>
      <c r="W112" s="449"/>
      <c r="X112" s="449"/>
      <c r="Y112" s="449"/>
      <c r="Z112" s="449"/>
      <c r="AA112" s="449"/>
      <c r="AB112" s="450"/>
      <c r="AC112" s="450"/>
      <c r="AD112" s="451"/>
      <c r="AE112" s="452"/>
      <c r="AF112" s="450"/>
      <c r="AG112" s="450"/>
      <c r="AH112" s="450"/>
    </row>
    <row r="113" spans="1:34" s="387" customFormat="1" ht="10.5" x14ac:dyDescent="0.2">
      <c r="A113" s="453"/>
      <c r="B113" s="340"/>
      <c r="C113" s="454"/>
      <c r="D113" s="455"/>
      <c r="E113" s="449"/>
      <c r="F113" s="449"/>
      <c r="G113" s="449"/>
      <c r="H113" s="449"/>
      <c r="I113" s="449"/>
      <c r="J113" s="449"/>
      <c r="K113" s="449"/>
      <c r="L113" s="449"/>
      <c r="M113" s="449"/>
      <c r="N113" s="449"/>
      <c r="O113" s="449"/>
      <c r="P113" s="449"/>
      <c r="Q113" s="449"/>
      <c r="R113" s="449"/>
      <c r="S113" s="449"/>
      <c r="T113" s="449"/>
      <c r="U113" s="449"/>
      <c r="V113" s="449"/>
      <c r="W113" s="449"/>
      <c r="X113" s="449"/>
      <c r="Y113" s="449"/>
      <c r="Z113" s="449"/>
      <c r="AA113" s="449"/>
      <c r="AB113" s="450"/>
      <c r="AC113" s="450"/>
      <c r="AD113" s="451"/>
      <c r="AE113" s="452"/>
      <c r="AF113" s="450"/>
      <c r="AG113" s="450"/>
      <c r="AH113" s="450"/>
    </row>
    <row r="114" spans="1:34" s="387" customFormat="1" ht="10.5" x14ac:dyDescent="0.2">
      <c r="A114" s="453"/>
      <c r="B114" s="340"/>
      <c r="C114" s="454"/>
      <c r="D114" s="455"/>
      <c r="E114" s="449"/>
      <c r="F114" s="449"/>
      <c r="G114" s="449"/>
      <c r="H114" s="449"/>
      <c r="I114" s="449"/>
      <c r="J114" s="449"/>
      <c r="K114" s="449"/>
      <c r="L114" s="449"/>
      <c r="M114" s="449"/>
      <c r="N114" s="449"/>
      <c r="O114" s="449"/>
      <c r="P114" s="449"/>
      <c r="Q114" s="449"/>
      <c r="R114" s="449"/>
      <c r="S114" s="449"/>
      <c r="T114" s="449"/>
      <c r="U114" s="449"/>
      <c r="V114" s="449"/>
      <c r="W114" s="449"/>
      <c r="X114" s="449"/>
      <c r="Y114" s="449"/>
      <c r="Z114" s="449"/>
      <c r="AA114" s="449"/>
      <c r="AB114" s="450"/>
      <c r="AC114" s="450"/>
      <c r="AD114" s="451"/>
      <c r="AE114" s="452"/>
      <c r="AF114" s="450"/>
      <c r="AG114" s="450"/>
      <c r="AH114" s="450"/>
    </row>
    <row r="115" spans="1:34" s="387" customFormat="1" ht="10.5" x14ac:dyDescent="0.2">
      <c r="A115" s="453"/>
      <c r="B115" s="340"/>
      <c r="C115" s="454"/>
      <c r="D115" s="455"/>
      <c r="E115" s="449"/>
      <c r="F115" s="449"/>
      <c r="G115" s="449"/>
      <c r="H115" s="449"/>
      <c r="I115" s="449"/>
      <c r="J115" s="449"/>
      <c r="K115" s="449"/>
      <c r="L115" s="449"/>
      <c r="M115" s="449"/>
      <c r="N115" s="449"/>
      <c r="O115" s="449"/>
      <c r="P115" s="449"/>
      <c r="Q115" s="449"/>
      <c r="R115" s="449"/>
      <c r="S115" s="449"/>
      <c r="T115" s="449"/>
      <c r="U115" s="449"/>
      <c r="V115" s="449"/>
      <c r="W115" s="449"/>
      <c r="X115" s="449"/>
      <c r="Y115" s="449"/>
      <c r="Z115" s="449"/>
      <c r="AA115" s="449"/>
      <c r="AB115" s="450"/>
      <c r="AC115" s="450"/>
      <c r="AD115" s="451"/>
      <c r="AE115" s="452"/>
      <c r="AF115" s="450"/>
      <c r="AG115" s="450"/>
      <c r="AH115" s="450"/>
    </row>
    <row r="116" spans="1:34" s="387" customFormat="1" ht="10.5" x14ac:dyDescent="0.2">
      <c r="A116" s="453"/>
      <c r="B116" s="340"/>
      <c r="C116" s="454"/>
      <c r="D116" s="455"/>
      <c r="E116" s="449"/>
      <c r="F116" s="449"/>
      <c r="G116" s="449"/>
      <c r="H116" s="449"/>
      <c r="I116" s="449"/>
      <c r="J116" s="449"/>
      <c r="K116" s="449"/>
      <c r="L116" s="449"/>
      <c r="M116" s="449"/>
      <c r="N116" s="449"/>
      <c r="O116" s="449"/>
      <c r="P116" s="449"/>
      <c r="Q116" s="449"/>
      <c r="R116" s="449"/>
      <c r="S116" s="449"/>
      <c r="T116" s="449"/>
      <c r="U116" s="449"/>
      <c r="V116" s="449"/>
      <c r="W116" s="449"/>
      <c r="X116" s="449"/>
      <c r="Y116" s="449"/>
      <c r="Z116" s="449"/>
      <c r="AA116" s="449"/>
      <c r="AB116" s="450"/>
      <c r="AC116" s="450"/>
      <c r="AD116" s="451"/>
      <c r="AE116" s="452"/>
      <c r="AF116" s="450"/>
      <c r="AG116" s="450"/>
      <c r="AH116" s="450"/>
    </row>
    <row r="117" spans="1:34" s="387" customFormat="1" ht="10.5" x14ac:dyDescent="0.2">
      <c r="A117" s="453"/>
      <c r="B117" s="340"/>
      <c r="C117" s="454"/>
      <c r="D117" s="455"/>
      <c r="E117" s="449"/>
      <c r="F117" s="449"/>
      <c r="G117" s="449"/>
      <c r="H117" s="449"/>
      <c r="I117" s="449"/>
      <c r="J117" s="449"/>
      <c r="K117" s="449"/>
      <c r="L117" s="449"/>
      <c r="M117" s="449"/>
      <c r="N117" s="449"/>
      <c r="O117" s="449"/>
      <c r="P117" s="449"/>
      <c r="Q117" s="449"/>
      <c r="R117" s="449"/>
      <c r="S117" s="449"/>
      <c r="T117" s="449"/>
      <c r="U117" s="449"/>
      <c r="V117" s="449"/>
      <c r="W117" s="449"/>
      <c r="X117" s="449"/>
      <c r="Y117" s="449"/>
      <c r="Z117" s="449"/>
      <c r="AA117" s="449"/>
      <c r="AB117" s="450"/>
      <c r="AC117" s="450"/>
      <c r="AD117" s="451"/>
      <c r="AE117" s="452"/>
      <c r="AF117" s="450"/>
      <c r="AG117" s="450"/>
      <c r="AH117" s="450"/>
    </row>
    <row r="118" spans="1:34" s="450" customFormat="1" ht="9.75" x14ac:dyDescent="0.2">
      <c r="A118" s="453"/>
      <c r="B118" s="340"/>
      <c r="C118" s="454"/>
      <c r="D118" s="455"/>
      <c r="E118" s="449"/>
      <c r="F118" s="449"/>
      <c r="G118" s="449"/>
      <c r="H118" s="449"/>
      <c r="I118" s="449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49"/>
      <c r="U118" s="449"/>
      <c r="V118" s="449"/>
      <c r="W118" s="449"/>
      <c r="X118" s="449"/>
      <c r="Y118" s="449"/>
      <c r="Z118" s="449"/>
      <c r="AA118" s="449"/>
      <c r="AD118" s="451"/>
      <c r="AE118" s="452"/>
    </row>
    <row r="119" spans="1:34" s="450" customFormat="1" ht="9.75" x14ac:dyDescent="0.2">
      <c r="A119" s="453"/>
      <c r="B119" s="340"/>
      <c r="C119" s="454"/>
      <c r="D119" s="455"/>
      <c r="E119" s="449"/>
      <c r="F119" s="449"/>
      <c r="G119" s="449"/>
      <c r="H119" s="449"/>
      <c r="I119" s="449"/>
      <c r="J119" s="449"/>
      <c r="K119" s="449"/>
      <c r="L119" s="449"/>
      <c r="M119" s="449"/>
      <c r="N119" s="449"/>
      <c r="O119" s="449"/>
      <c r="P119" s="449"/>
      <c r="Q119" s="449"/>
      <c r="R119" s="449"/>
      <c r="S119" s="449"/>
      <c r="T119" s="449"/>
      <c r="U119" s="449"/>
      <c r="V119" s="449"/>
      <c r="W119" s="449"/>
      <c r="X119" s="449"/>
      <c r="Y119" s="449"/>
      <c r="Z119" s="449"/>
      <c r="AA119" s="449"/>
      <c r="AD119" s="451"/>
      <c r="AE119" s="452"/>
    </row>
    <row r="120" spans="1:34" s="450" customFormat="1" ht="9.75" x14ac:dyDescent="0.2">
      <c r="A120" s="453"/>
      <c r="B120" s="340"/>
      <c r="C120" s="454"/>
      <c r="D120" s="455"/>
      <c r="E120" s="449"/>
      <c r="F120" s="449"/>
      <c r="G120" s="449"/>
      <c r="H120" s="449"/>
      <c r="I120" s="449"/>
      <c r="J120" s="449"/>
      <c r="K120" s="449"/>
      <c r="L120" s="449"/>
      <c r="M120" s="449"/>
      <c r="N120" s="449"/>
      <c r="O120" s="449"/>
      <c r="P120" s="449"/>
      <c r="Q120" s="449"/>
      <c r="R120" s="449"/>
      <c r="S120" s="449"/>
      <c r="T120" s="449"/>
      <c r="U120" s="449"/>
      <c r="V120" s="449"/>
      <c r="W120" s="449"/>
      <c r="X120" s="449"/>
      <c r="Y120" s="449"/>
      <c r="Z120" s="449"/>
      <c r="AA120" s="449"/>
      <c r="AD120" s="451"/>
      <c r="AE120" s="452"/>
    </row>
    <row r="121" spans="1:34" s="450" customFormat="1" ht="9.75" x14ac:dyDescent="0.2">
      <c r="A121" s="453"/>
      <c r="B121" s="340"/>
      <c r="C121" s="454"/>
      <c r="D121" s="455"/>
      <c r="E121" s="449"/>
      <c r="F121" s="449"/>
      <c r="G121" s="449"/>
      <c r="H121" s="449"/>
      <c r="I121" s="449"/>
      <c r="J121" s="449"/>
      <c r="K121" s="449"/>
      <c r="L121" s="449"/>
      <c r="M121" s="449"/>
      <c r="N121" s="449"/>
      <c r="O121" s="449"/>
      <c r="P121" s="449"/>
      <c r="Q121" s="449"/>
      <c r="R121" s="449"/>
      <c r="S121" s="449"/>
      <c r="T121" s="449"/>
      <c r="U121" s="449"/>
      <c r="V121" s="449"/>
      <c r="W121" s="449"/>
      <c r="X121" s="449"/>
      <c r="Y121" s="449"/>
      <c r="Z121" s="449"/>
      <c r="AA121" s="449"/>
      <c r="AD121" s="451"/>
      <c r="AE121" s="452"/>
    </row>
    <row r="122" spans="1:34" s="450" customFormat="1" ht="9.75" x14ac:dyDescent="0.2">
      <c r="A122" s="453"/>
      <c r="B122" s="340"/>
      <c r="C122" s="454"/>
      <c r="D122" s="455"/>
      <c r="E122" s="449"/>
      <c r="F122" s="449"/>
      <c r="G122" s="449"/>
      <c r="H122" s="449"/>
      <c r="I122" s="449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49"/>
      <c r="U122" s="449"/>
      <c r="V122" s="449"/>
      <c r="W122" s="449"/>
      <c r="X122" s="449"/>
      <c r="Y122" s="449"/>
      <c r="Z122" s="449"/>
      <c r="AA122" s="449"/>
      <c r="AD122" s="451"/>
      <c r="AE122" s="452"/>
    </row>
    <row r="123" spans="1:34" s="450" customFormat="1" ht="9.75" x14ac:dyDescent="0.2">
      <c r="A123" s="453"/>
      <c r="B123" s="340"/>
      <c r="C123" s="454"/>
      <c r="D123" s="455"/>
      <c r="E123" s="449"/>
      <c r="F123" s="449"/>
      <c r="G123" s="449"/>
      <c r="H123" s="449"/>
      <c r="I123" s="449"/>
      <c r="J123" s="449"/>
      <c r="K123" s="449"/>
      <c r="L123" s="449"/>
      <c r="M123" s="449"/>
      <c r="N123" s="449"/>
      <c r="O123" s="449"/>
      <c r="P123" s="449"/>
      <c r="Q123" s="449"/>
      <c r="R123" s="449"/>
      <c r="S123" s="449"/>
      <c r="T123" s="449"/>
      <c r="U123" s="449"/>
      <c r="V123" s="449"/>
      <c r="W123" s="449"/>
      <c r="X123" s="449"/>
      <c r="Y123" s="449"/>
      <c r="Z123" s="449"/>
      <c r="AA123" s="449"/>
      <c r="AD123" s="451"/>
      <c r="AE123" s="452"/>
    </row>
    <row r="124" spans="1:34" s="450" customFormat="1" ht="9.75" x14ac:dyDescent="0.2">
      <c r="A124" s="453"/>
      <c r="B124" s="340"/>
      <c r="C124" s="454"/>
      <c r="D124" s="455"/>
      <c r="E124" s="449"/>
      <c r="F124" s="449"/>
      <c r="G124" s="449"/>
      <c r="H124" s="449"/>
      <c r="I124" s="449"/>
      <c r="J124" s="449"/>
      <c r="K124" s="449"/>
      <c r="L124" s="449"/>
      <c r="M124" s="449"/>
      <c r="N124" s="449"/>
      <c r="O124" s="449"/>
      <c r="P124" s="449"/>
      <c r="Q124" s="449"/>
      <c r="R124" s="449"/>
      <c r="S124" s="449"/>
      <c r="T124" s="449"/>
      <c r="U124" s="449"/>
      <c r="V124" s="449"/>
      <c r="W124" s="449"/>
      <c r="X124" s="449"/>
      <c r="Y124" s="449"/>
      <c r="Z124" s="343"/>
      <c r="AA124" s="343"/>
      <c r="AB124" s="345"/>
      <c r="AC124" s="345"/>
      <c r="AD124" s="456"/>
      <c r="AE124" s="457"/>
    </row>
    <row r="125" spans="1:34" s="450" customFormat="1" ht="9.75" x14ac:dyDescent="0.2">
      <c r="A125" s="453"/>
      <c r="B125" s="340"/>
      <c r="C125" s="454"/>
      <c r="D125" s="455"/>
      <c r="E125" s="449"/>
      <c r="F125" s="449"/>
      <c r="G125" s="449"/>
      <c r="H125" s="449"/>
      <c r="I125" s="449"/>
      <c r="J125" s="449"/>
      <c r="K125" s="449"/>
      <c r="L125" s="449"/>
      <c r="M125" s="449"/>
      <c r="N125" s="449"/>
      <c r="O125" s="449"/>
      <c r="P125" s="449"/>
      <c r="Q125" s="449"/>
      <c r="R125" s="449"/>
      <c r="S125" s="449"/>
      <c r="T125" s="449"/>
      <c r="U125" s="449"/>
      <c r="V125" s="449"/>
      <c r="W125" s="449"/>
      <c r="X125" s="449"/>
      <c r="Y125" s="449"/>
      <c r="Z125" s="343"/>
      <c r="AA125" s="343"/>
      <c r="AB125" s="345"/>
      <c r="AC125" s="345"/>
      <c r="AD125" s="456"/>
      <c r="AE125" s="457"/>
    </row>
    <row r="126" spans="1:34" s="450" customFormat="1" ht="9.75" x14ac:dyDescent="0.2">
      <c r="A126" s="453"/>
      <c r="B126" s="340"/>
      <c r="C126" s="454"/>
      <c r="D126" s="455"/>
      <c r="E126" s="449"/>
      <c r="F126" s="449"/>
      <c r="G126" s="449"/>
      <c r="H126" s="449"/>
      <c r="I126" s="449"/>
      <c r="J126" s="449"/>
      <c r="K126" s="449"/>
      <c r="L126" s="449"/>
      <c r="M126" s="449"/>
      <c r="N126" s="449"/>
      <c r="O126" s="449"/>
      <c r="P126" s="449"/>
      <c r="Q126" s="449"/>
      <c r="R126" s="449"/>
      <c r="S126" s="449"/>
      <c r="T126" s="449"/>
      <c r="U126" s="449"/>
      <c r="V126" s="449"/>
      <c r="W126" s="449"/>
      <c r="X126" s="449"/>
      <c r="Y126" s="449"/>
      <c r="Z126" s="343"/>
      <c r="AA126" s="343"/>
      <c r="AB126" s="345"/>
      <c r="AC126" s="345"/>
      <c r="AD126" s="456"/>
      <c r="AE126" s="457"/>
    </row>
    <row r="127" spans="1:34" s="450" customFormat="1" ht="9.75" x14ac:dyDescent="0.2">
      <c r="A127" s="453"/>
      <c r="B127" s="340"/>
      <c r="C127" s="454"/>
      <c r="D127" s="455"/>
      <c r="E127" s="449"/>
      <c r="F127" s="449"/>
      <c r="G127" s="449"/>
      <c r="H127" s="449"/>
      <c r="I127" s="449"/>
      <c r="J127" s="449"/>
      <c r="K127" s="449"/>
      <c r="L127" s="449"/>
      <c r="M127" s="449"/>
      <c r="N127" s="449"/>
      <c r="O127" s="449"/>
      <c r="P127" s="449"/>
      <c r="Q127" s="449"/>
      <c r="R127" s="449"/>
      <c r="S127" s="449"/>
      <c r="T127" s="449"/>
      <c r="U127" s="449"/>
      <c r="V127" s="449"/>
      <c r="W127" s="449"/>
      <c r="X127" s="449"/>
      <c r="Y127" s="449"/>
      <c r="Z127" s="343"/>
      <c r="AA127" s="343"/>
      <c r="AB127" s="345"/>
      <c r="AC127" s="345"/>
      <c r="AD127" s="456"/>
      <c r="AE127" s="457"/>
    </row>
    <row r="128" spans="1:34" s="450" customFormat="1" ht="9.75" x14ac:dyDescent="0.2">
      <c r="A128" s="453"/>
      <c r="B128" s="340"/>
      <c r="C128" s="454"/>
      <c r="D128" s="455"/>
      <c r="E128" s="449"/>
      <c r="F128" s="449"/>
      <c r="G128" s="449"/>
      <c r="H128" s="449"/>
      <c r="I128" s="449"/>
      <c r="J128" s="449"/>
      <c r="K128" s="449"/>
      <c r="L128" s="449"/>
      <c r="M128" s="449"/>
      <c r="N128" s="449"/>
      <c r="O128" s="449"/>
      <c r="P128" s="449"/>
      <c r="Q128" s="449"/>
      <c r="R128" s="449"/>
      <c r="S128" s="449"/>
      <c r="T128" s="449"/>
      <c r="U128" s="449"/>
      <c r="V128" s="449"/>
      <c r="W128" s="449"/>
      <c r="X128" s="449"/>
      <c r="Y128" s="449"/>
      <c r="Z128" s="343"/>
      <c r="AA128" s="343"/>
      <c r="AB128" s="345"/>
      <c r="AC128" s="345"/>
      <c r="AD128" s="456"/>
      <c r="AE128" s="457"/>
    </row>
    <row r="129" spans="1:34" s="450" customFormat="1" ht="9.75" x14ac:dyDescent="0.2">
      <c r="A129" s="453"/>
      <c r="B129" s="340"/>
      <c r="C129" s="454"/>
      <c r="D129" s="455"/>
      <c r="E129" s="449"/>
      <c r="F129" s="449"/>
      <c r="G129" s="449"/>
      <c r="H129" s="449"/>
      <c r="I129" s="449"/>
      <c r="J129" s="449"/>
      <c r="K129" s="449"/>
      <c r="L129" s="449"/>
      <c r="M129" s="449"/>
      <c r="N129" s="449"/>
      <c r="O129" s="449"/>
      <c r="P129" s="449"/>
      <c r="Q129" s="449"/>
      <c r="R129" s="449"/>
      <c r="S129" s="449"/>
      <c r="T129" s="449"/>
      <c r="U129" s="449"/>
      <c r="V129" s="449"/>
      <c r="W129" s="449"/>
      <c r="X129" s="449"/>
      <c r="Y129" s="449"/>
      <c r="Z129" s="343"/>
      <c r="AA129" s="343"/>
      <c r="AB129" s="345"/>
      <c r="AC129" s="345"/>
      <c r="AD129" s="456"/>
      <c r="AE129" s="457"/>
    </row>
    <row r="130" spans="1:34" s="450" customFormat="1" ht="9.75" x14ac:dyDescent="0.2">
      <c r="A130" s="453"/>
      <c r="B130" s="340"/>
      <c r="C130" s="454"/>
      <c r="D130" s="455"/>
      <c r="E130" s="449"/>
      <c r="F130" s="449"/>
      <c r="G130" s="449"/>
      <c r="H130" s="449"/>
      <c r="I130" s="449"/>
      <c r="J130" s="449"/>
      <c r="K130" s="449"/>
      <c r="L130" s="449"/>
      <c r="M130" s="449"/>
      <c r="N130" s="449"/>
      <c r="O130" s="449"/>
      <c r="P130" s="449"/>
      <c r="Q130" s="449"/>
      <c r="R130" s="449"/>
      <c r="S130" s="449"/>
      <c r="T130" s="449"/>
      <c r="U130" s="449"/>
      <c r="V130" s="449"/>
      <c r="W130" s="449"/>
      <c r="X130" s="449"/>
      <c r="Y130" s="449"/>
      <c r="Z130" s="343"/>
      <c r="AA130" s="343"/>
      <c r="AB130" s="345"/>
      <c r="AC130" s="345"/>
      <c r="AD130" s="456"/>
      <c r="AE130" s="457"/>
    </row>
    <row r="131" spans="1:34" s="450" customFormat="1" ht="9.75" x14ac:dyDescent="0.2">
      <c r="A131" s="453"/>
      <c r="B131" s="340"/>
      <c r="C131" s="454"/>
      <c r="D131" s="455"/>
      <c r="E131" s="449"/>
      <c r="F131" s="449"/>
      <c r="G131" s="449"/>
      <c r="H131" s="449"/>
      <c r="I131" s="449"/>
      <c r="J131" s="449"/>
      <c r="K131" s="449"/>
      <c r="L131" s="449"/>
      <c r="M131" s="449"/>
      <c r="N131" s="449"/>
      <c r="O131" s="449"/>
      <c r="P131" s="449"/>
      <c r="Q131" s="449"/>
      <c r="R131" s="449"/>
      <c r="S131" s="449"/>
      <c r="T131" s="449"/>
      <c r="U131" s="449"/>
      <c r="V131" s="449"/>
      <c r="W131" s="449"/>
      <c r="X131" s="449"/>
      <c r="Y131" s="449"/>
      <c r="Z131" s="343"/>
      <c r="AA131" s="343"/>
      <c r="AB131" s="345"/>
      <c r="AC131" s="345"/>
      <c r="AD131" s="456"/>
      <c r="AE131" s="457"/>
    </row>
    <row r="132" spans="1:34" s="450" customFormat="1" ht="9.75" x14ac:dyDescent="0.2">
      <c r="A132" s="453"/>
      <c r="B132" s="340"/>
      <c r="C132" s="454"/>
      <c r="D132" s="455"/>
      <c r="E132" s="449"/>
      <c r="F132" s="449"/>
      <c r="G132" s="449"/>
      <c r="H132" s="449"/>
      <c r="I132" s="449"/>
      <c r="J132" s="449"/>
      <c r="K132" s="449"/>
      <c r="L132" s="449"/>
      <c r="M132" s="449"/>
      <c r="N132" s="449"/>
      <c r="O132" s="449"/>
      <c r="P132" s="449"/>
      <c r="Q132" s="449"/>
      <c r="R132" s="449"/>
      <c r="S132" s="449"/>
      <c r="T132" s="449"/>
      <c r="U132" s="449"/>
      <c r="V132" s="449"/>
      <c r="W132" s="449"/>
      <c r="X132" s="449"/>
      <c r="Y132" s="449"/>
      <c r="Z132" s="343"/>
      <c r="AA132" s="343"/>
      <c r="AB132" s="345"/>
      <c r="AC132" s="345"/>
      <c r="AD132" s="456"/>
      <c r="AE132" s="457"/>
    </row>
    <row r="133" spans="1:34" s="450" customFormat="1" x14ac:dyDescent="0.2">
      <c r="A133" s="453"/>
      <c r="B133" s="340"/>
      <c r="C133" s="454"/>
      <c r="D133" s="455"/>
      <c r="E133" s="449"/>
      <c r="F133" s="449"/>
      <c r="G133" s="449"/>
      <c r="H133" s="449"/>
      <c r="I133" s="449"/>
      <c r="J133" s="449"/>
      <c r="K133" s="449"/>
      <c r="L133" s="449"/>
      <c r="M133" s="449"/>
      <c r="N133" s="449"/>
      <c r="O133" s="449"/>
      <c r="P133" s="449"/>
      <c r="Q133" s="449"/>
      <c r="R133" s="449"/>
      <c r="S133" s="449"/>
      <c r="T133" s="449"/>
      <c r="U133" s="449"/>
      <c r="V133" s="449"/>
      <c r="W133" s="449"/>
      <c r="X133" s="449"/>
      <c r="Y133" s="449"/>
      <c r="Z133" s="343"/>
      <c r="AA133" s="343"/>
      <c r="AB133" s="345"/>
      <c r="AC133" s="345"/>
      <c r="AD133" s="456"/>
      <c r="AE133" s="457"/>
      <c r="AF133" s="346"/>
      <c r="AG133" s="346"/>
      <c r="AH133" s="346"/>
    </row>
    <row r="134" spans="1:34" s="450" customFormat="1" x14ac:dyDescent="0.2">
      <c r="A134" s="453"/>
      <c r="B134" s="340"/>
      <c r="C134" s="454"/>
      <c r="D134" s="455"/>
      <c r="E134" s="449"/>
      <c r="F134" s="449"/>
      <c r="G134" s="449"/>
      <c r="H134" s="449"/>
      <c r="I134" s="449"/>
      <c r="J134" s="449"/>
      <c r="K134" s="449"/>
      <c r="L134" s="449"/>
      <c r="M134" s="449"/>
      <c r="N134" s="449"/>
      <c r="O134" s="449"/>
      <c r="P134" s="449"/>
      <c r="Q134" s="449"/>
      <c r="R134" s="449"/>
      <c r="S134" s="449"/>
      <c r="T134" s="449"/>
      <c r="U134" s="449"/>
      <c r="V134" s="449"/>
      <c r="W134" s="449"/>
      <c r="X134" s="449"/>
      <c r="Y134" s="449"/>
      <c r="Z134" s="343"/>
      <c r="AA134" s="343"/>
      <c r="AB134" s="345"/>
      <c r="AC134" s="345"/>
      <c r="AD134" s="456"/>
      <c r="AE134" s="457"/>
      <c r="AF134" s="346"/>
      <c r="AG134" s="346"/>
      <c r="AH134" s="346"/>
    </row>
    <row r="135" spans="1:34" s="450" customFormat="1" x14ac:dyDescent="0.2">
      <c r="A135" s="339"/>
      <c r="B135" s="340"/>
      <c r="C135" s="454"/>
      <c r="D135" s="455"/>
      <c r="E135" s="343"/>
      <c r="F135" s="343"/>
      <c r="G135" s="343"/>
      <c r="H135" s="343"/>
      <c r="I135" s="343"/>
      <c r="J135" s="343"/>
      <c r="K135" s="343"/>
      <c r="L135" s="343"/>
      <c r="M135" s="343"/>
      <c r="N135" s="343"/>
      <c r="O135" s="343"/>
      <c r="P135" s="343"/>
      <c r="Q135" s="343"/>
      <c r="R135" s="343"/>
      <c r="S135" s="343"/>
      <c r="T135" s="343"/>
      <c r="U135" s="343"/>
      <c r="V135" s="343"/>
      <c r="W135" s="343"/>
      <c r="X135" s="343"/>
      <c r="Y135" s="343"/>
      <c r="Z135" s="343"/>
      <c r="AA135" s="343"/>
      <c r="AB135" s="345"/>
      <c r="AC135" s="345"/>
      <c r="AD135" s="456"/>
      <c r="AE135" s="457"/>
      <c r="AF135" s="346"/>
      <c r="AG135" s="346"/>
      <c r="AH135" s="346"/>
    </row>
    <row r="136" spans="1:34" s="450" customFormat="1" x14ac:dyDescent="0.2">
      <c r="A136" s="339"/>
      <c r="B136" s="340"/>
      <c r="C136" s="454"/>
      <c r="D136" s="455"/>
      <c r="E136" s="343"/>
      <c r="F136" s="343"/>
      <c r="G136" s="343"/>
      <c r="H136" s="343"/>
      <c r="I136" s="343"/>
      <c r="J136" s="343"/>
      <c r="K136" s="343"/>
      <c r="L136" s="343"/>
      <c r="M136" s="343"/>
      <c r="N136" s="343"/>
      <c r="O136" s="343"/>
      <c r="P136" s="343"/>
      <c r="Q136" s="343"/>
      <c r="R136" s="343"/>
      <c r="S136" s="343"/>
      <c r="T136" s="343"/>
      <c r="U136" s="343"/>
      <c r="V136" s="343"/>
      <c r="W136" s="343"/>
      <c r="X136" s="343"/>
      <c r="Y136" s="343"/>
      <c r="Z136" s="343"/>
      <c r="AA136" s="343"/>
      <c r="AB136" s="345"/>
      <c r="AC136" s="345"/>
      <c r="AD136" s="456"/>
      <c r="AE136" s="457"/>
      <c r="AF136" s="346"/>
      <c r="AG136" s="346"/>
      <c r="AH136" s="346"/>
    </row>
    <row r="137" spans="1:34" s="450" customFormat="1" x14ac:dyDescent="0.2">
      <c r="A137" s="339"/>
      <c r="B137" s="340"/>
      <c r="C137" s="454"/>
      <c r="D137" s="455"/>
      <c r="E137" s="343"/>
      <c r="F137" s="343"/>
      <c r="G137" s="343"/>
      <c r="H137" s="343"/>
      <c r="I137" s="343"/>
      <c r="J137" s="343"/>
      <c r="K137" s="343"/>
      <c r="L137" s="343"/>
      <c r="M137" s="343"/>
      <c r="N137" s="343"/>
      <c r="O137" s="343"/>
      <c r="P137" s="343"/>
      <c r="Q137" s="343"/>
      <c r="R137" s="343"/>
      <c r="S137" s="343"/>
      <c r="T137" s="343"/>
      <c r="U137" s="343"/>
      <c r="V137" s="343"/>
      <c r="W137" s="343"/>
      <c r="X137" s="343"/>
      <c r="Y137" s="343"/>
      <c r="Z137" s="343"/>
      <c r="AA137" s="343"/>
      <c r="AB137" s="345"/>
      <c r="AC137" s="345"/>
      <c r="AD137" s="456"/>
      <c r="AE137" s="457"/>
      <c r="AF137" s="346"/>
      <c r="AG137" s="346"/>
      <c r="AH137" s="346"/>
    </row>
    <row r="138" spans="1:34" s="450" customFormat="1" x14ac:dyDescent="0.2">
      <c r="A138" s="339"/>
      <c r="B138" s="340"/>
      <c r="C138" s="454"/>
      <c r="D138" s="455"/>
      <c r="E138" s="343"/>
      <c r="F138" s="343"/>
      <c r="G138" s="343"/>
      <c r="H138" s="343"/>
      <c r="I138" s="343"/>
      <c r="J138" s="343"/>
      <c r="K138" s="343"/>
      <c r="L138" s="343"/>
      <c r="M138" s="343"/>
      <c r="N138" s="343"/>
      <c r="O138" s="343"/>
      <c r="P138" s="343"/>
      <c r="Q138" s="343"/>
      <c r="R138" s="343"/>
      <c r="S138" s="343"/>
      <c r="T138" s="343"/>
      <c r="U138" s="343"/>
      <c r="V138" s="343"/>
      <c r="W138" s="343"/>
      <c r="X138" s="343"/>
      <c r="Y138" s="343"/>
      <c r="Z138" s="343"/>
      <c r="AA138" s="343"/>
      <c r="AB138" s="345"/>
      <c r="AC138" s="345"/>
      <c r="AD138" s="456"/>
      <c r="AE138" s="457"/>
      <c r="AF138" s="346"/>
      <c r="AG138" s="346"/>
      <c r="AH138" s="346"/>
    </row>
    <row r="139" spans="1:34" s="450" customFormat="1" x14ac:dyDescent="0.2">
      <c r="A139" s="339"/>
      <c r="B139" s="340"/>
      <c r="C139" s="454"/>
      <c r="D139" s="455"/>
      <c r="E139" s="343"/>
      <c r="F139" s="343"/>
      <c r="G139" s="343"/>
      <c r="H139" s="343"/>
      <c r="I139" s="343"/>
      <c r="J139" s="343"/>
      <c r="K139" s="343"/>
      <c r="L139" s="343"/>
      <c r="M139" s="343"/>
      <c r="N139" s="343"/>
      <c r="O139" s="343"/>
      <c r="P139" s="343"/>
      <c r="Q139" s="343"/>
      <c r="R139" s="343"/>
      <c r="S139" s="343"/>
      <c r="T139" s="343"/>
      <c r="U139" s="343"/>
      <c r="V139" s="343"/>
      <c r="W139" s="343"/>
      <c r="X139" s="343"/>
      <c r="Y139" s="343"/>
      <c r="Z139" s="343"/>
      <c r="AA139" s="343"/>
      <c r="AB139" s="345"/>
      <c r="AC139" s="345"/>
      <c r="AD139" s="456"/>
      <c r="AE139" s="457"/>
      <c r="AF139" s="346"/>
      <c r="AG139" s="346"/>
      <c r="AH139" s="346"/>
    </row>
    <row r="140" spans="1:34" s="450" customFormat="1" x14ac:dyDescent="0.2">
      <c r="A140" s="339"/>
      <c r="B140" s="340"/>
      <c r="C140" s="454"/>
      <c r="D140" s="455"/>
      <c r="E140" s="343"/>
      <c r="F140" s="343"/>
      <c r="G140" s="343"/>
      <c r="H140" s="343"/>
      <c r="I140" s="343"/>
      <c r="J140" s="343"/>
      <c r="K140" s="343"/>
      <c r="L140" s="343"/>
      <c r="M140" s="343"/>
      <c r="N140" s="343"/>
      <c r="O140" s="343"/>
      <c r="P140" s="343"/>
      <c r="Q140" s="343"/>
      <c r="R140" s="343"/>
      <c r="S140" s="343"/>
      <c r="T140" s="343"/>
      <c r="U140" s="343"/>
      <c r="V140" s="343"/>
      <c r="W140" s="343"/>
      <c r="X140" s="343"/>
      <c r="Y140" s="343"/>
      <c r="Z140" s="343"/>
      <c r="AA140" s="343"/>
      <c r="AB140" s="345"/>
      <c r="AC140" s="345"/>
      <c r="AD140" s="456"/>
      <c r="AE140" s="457"/>
      <c r="AF140" s="346"/>
      <c r="AG140" s="346"/>
      <c r="AH140" s="346"/>
    </row>
    <row r="141" spans="1:34" s="450" customFormat="1" x14ac:dyDescent="0.2">
      <c r="A141" s="339"/>
      <c r="B141" s="340"/>
      <c r="C141" s="454"/>
      <c r="D141" s="455"/>
      <c r="E141" s="343"/>
      <c r="F141" s="343"/>
      <c r="G141" s="343"/>
      <c r="H141" s="343"/>
      <c r="I141" s="343"/>
      <c r="J141" s="343"/>
      <c r="K141" s="343"/>
      <c r="L141" s="343"/>
      <c r="M141" s="343"/>
      <c r="N141" s="343"/>
      <c r="O141" s="343"/>
      <c r="P141" s="343"/>
      <c r="Q141" s="343"/>
      <c r="R141" s="343"/>
      <c r="S141" s="343"/>
      <c r="T141" s="343"/>
      <c r="U141" s="343"/>
      <c r="V141" s="343"/>
      <c r="W141" s="343"/>
      <c r="X141" s="343"/>
      <c r="Y141" s="343"/>
      <c r="Z141" s="343"/>
      <c r="AA141" s="343"/>
      <c r="AB141" s="345"/>
      <c r="AC141" s="345"/>
      <c r="AD141" s="456"/>
      <c r="AE141" s="457"/>
      <c r="AF141" s="346"/>
      <c r="AG141" s="346"/>
      <c r="AH141" s="346"/>
    </row>
    <row r="142" spans="1:34" s="450" customFormat="1" x14ac:dyDescent="0.2">
      <c r="A142" s="339"/>
      <c r="B142" s="340"/>
      <c r="C142" s="454"/>
      <c r="D142" s="455"/>
      <c r="E142" s="343"/>
      <c r="F142" s="343"/>
      <c r="G142" s="343"/>
      <c r="H142" s="343"/>
      <c r="I142" s="343"/>
      <c r="J142" s="343"/>
      <c r="K142" s="343"/>
      <c r="L142" s="343"/>
      <c r="M142" s="343"/>
      <c r="N142" s="343"/>
      <c r="O142" s="343"/>
      <c r="P142" s="343"/>
      <c r="Q142" s="343"/>
      <c r="R142" s="343"/>
      <c r="S142" s="343"/>
      <c r="T142" s="343"/>
      <c r="U142" s="343"/>
      <c r="V142" s="343"/>
      <c r="W142" s="343"/>
      <c r="X142" s="343"/>
      <c r="Y142" s="343"/>
      <c r="Z142" s="343"/>
      <c r="AA142" s="343"/>
      <c r="AB142" s="345"/>
      <c r="AC142" s="345"/>
      <c r="AD142" s="456"/>
      <c r="AE142" s="457"/>
      <c r="AF142" s="346"/>
      <c r="AG142" s="346"/>
      <c r="AH142" s="346"/>
    </row>
    <row r="143" spans="1:34" s="450" customFormat="1" x14ac:dyDescent="0.2">
      <c r="A143" s="339"/>
      <c r="B143" s="340"/>
      <c r="C143" s="454"/>
      <c r="D143" s="455"/>
      <c r="E143" s="343"/>
      <c r="F143" s="343"/>
      <c r="G143" s="343"/>
      <c r="H143" s="343"/>
      <c r="I143" s="343"/>
      <c r="J143" s="343"/>
      <c r="K143" s="343"/>
      <c r="L143" s="343"/>
      <c r="M143" s="343"/>
      <c r="N143" s="343"/>
      <c r="O143" s="343"/>
      <c r="P143" s="343"/>
      <c r="Q143" s="343"/>
      <c r="R143" s="343"/>
      <c r="S143" s="343"/>
      <c r="T143" s="343"/>
      <c r="U143" s="343"/>
      <c r="V143" s="343"/>
      <c r="W143" s="343"/>
      <c r="X143" s="343"/>
      <c r="Y143" s="343"/>
      <c r="Z143" s="343"/>
      <c r="AA143" s="343"/>
      <c r="AB143" s="345"/>
      <c r="AC143" s="345"/>
      <c r="AD143" s="456"/>
      <c r="AE143" s="457"/>
      <c r="AF143" s="346"/>
      <c r="AG143" s="346"/>
      <c r="AH143" s="346"/>
    </row>
    <row r="144" spans="1:34" x14ac:dyDescent="0.2">
      <c r="C144" s="454"/>
      <c r="D144" s="455"/>
      <c r="E144" s="343"/>
      <c r="F144" s="343"/>
      <c r="G144" s="343"/>
      <c r="H144" s="343"/>
      <c r="I144" s="343"/>
      <c r="J144" s="343"/>
      <c r="K144" s="343"/>
      <c r="L144" s="343"/>
      <c r="M144" s="343"/>
      <c r="N144" s="343"/>
      <c r="O144" s="343"/>
      <c r="P144" s="343"/>
      <c r="Q144" s="343"/>
      <c r="R144" s="343"/>
      <c r="S144" s="343"/>
      <c r="T144" s="343"/>
      <c r="U144" s="343"/>
      <c r="V144" s="343"/>
      <c r="W144" s="343"/>
      <c r="X144" s="343"/>
      <c r="Y144" s="343"/>
      <c r="Z144" s="343"/>
      <c r="AA144" s="343"/>
      <c r="AE144" s="457"/>
    </row>
    <row r="145" spans="3:31" x14ac:dyDescent="0.2">
      <c r="C145" s="454"/>
      <c r="D145" s="455"/>
      <c r="E145" s="343"/>
      <c r="F145" s="343"/>
      <c r="G145" s="343"/>
      <c r="H145" s="343"/>
      <c r="I145" s="343"/>
      <c r="J145" s="343"/>
      <c r="K145" s="343"/>
      <c r="L145" s="343"/>
      <c r="M145" s="343"/>
      <c r="N145" s="343"/>
      <c r="O145" s="343"/>
      <c r="P145" s="343"/>
      <c r="Q145" s="343"/>
      <c r="R145" s="343"/>
      <c r="S145" s="343"/>
      <c r="T145" s="343"/>
      <c r="U145" s="343"/>
      <c r="V145" s="343"/>
      <c r="W145" s="343"/>
      <c r="X145" s="343"/>
      <c r="Y145" s="343"/>
      <c r="Z145" s="343"/>
      <c r="AA145" s="343"/>
      <c r="AE145" s="457"/>
    </row>
    <row r="146" spans="3:31" x14ac:dyDescent="0.2">
      <c r="C146" s="454"/>
      <c r="D146" s="455"/>
      <c r="E146" s="343"/>
      <c r="F146" s="343"/>
      <c r="G146" s="343"/>
      <c r="H146" s="343"/>
      <c r="I146" s="343"/>
      <c r="J146" s="343"/>
      <c r="K146" s="343"/>
      <c r="L146" s="343"/>
      <c r="M146" s="343"/>
      <c r="N146" s="343"/>
      <c r="O146" s="343"/>
      <c r="P146" s="343"/>
      <c r="Q146" s="343"/>
      <c r="R146" s="343"/>
      <c r="S146" s="343"/>
      <c r="T146" s="343"/>
      <c r="U146" s="343"/>
      <c r="V146" s="343"/>
      <c r="W146" s="343"/>
      <c r="X146" s="343"/>
      <c r="Y146" s="343"/>
      <c r="Z146" s="343"/>
      <c r="AA146" s="343"/>
      <c r="AE146" s="457"/>
    </row>
    <row r="147" spans="3:31" x14ac:dyDescent="0.2">
      <c r="C147" s="454"/>
      <c r="D147" s="455"/>
      <c r="E147" s="343"/>
      <c r="F147" s="343"/>
      <c r="G147" s="343"/>
      <c r="H147" s="343"/>
      <c r="I147" s="343"/>
      <c r="J147" s="343"/>
      <c r="K147" s="343"/>
      <c r="L147" s="343"/>
      <c r="M147" s="343"/>
      <c r="N147" s="343"/>
      <c r="O147" s="343"/>
      <c r="P147" s="343"/>
      <c r="Q147" s="343"/>
      <c r="R147" s="343"/>
      <c r="S147" s="343"/>
      <c r="T147" s="343"/>
      <c r="U147" s="343"/>
      <c r="V147" s="343"/>
      <c r="W147" s="343"/>
      <c r="X147" s="343"/>
      <c r="Y147" s="343"/>
      <c r="Z147" s="343"/>
      <c r="AA147" s="343"/>
      <c r="AE147" s="457"/>
    </row>
    <row r="148" spans="3:31" x14ac:dyDescent="0.2">
      <c r="C148" s="454"/>
      <c r="D148" s="455"/>
      <c r="E148" s="343"/>
      <c r="F148" s="343"/>
      <c r="G148" s="343"/>
      <c r="H148" s="343"/>
      <c r="I148" s="343"/>
      <c r="J148" s="343"/>
      <c r="K148" s="343"/>
      <c r="L148" s="343"/>
      <c r="M148" s="343"/>
      <c r="N148" s="343"/>
      <c r="O148" s="343"/>
      <c r="P148" s="343"/>
      <c r="Q148" s="343"/>
      <c r="R148" s="343"/>
      <c r="S148" s="343"/>
      <c r="T148" s="343"/>
      <c r="U148" s="343"/>
      <c r="V148" s="343"/>
      <c r="W148" s="343"/>
      <c r="X148" s="343"/>
      <c r="Y148" s="343"/>
      <c r="Z148" s="343"/>
      <c r="AA148" s="343"/>
      <c r="AE148" s="457"/>
    </row>
    <row r="149" spans="3:31" x14ac:dyDescent="0.2">
      <c r="C149" s="454"/>
      <c r="D149" s="455"/>
      <c r="E149" s="343"/>
      <c r="F149" s="343"/>
      <c r="G149" s="343"/>
      <c r="H149" s="343"/>
      <c r="I149" s="343"/>
      <c r="J149" s="343"/>
      <c r="K149" s="343"/>
      <c r="L149" s="343"/>
      <c r="M149" s="343"/>
      <c r="N149" s="343"/>
      <c r="O149" s="343"/>
      <c r="P149" s="343"/>
      <c r="Q149" s="343"/>
      <c r="R149" s="343"/>
      <c r="S149" s="343"/>
      <c r="T149" s="343"/>
      <c r="U149" s="343"/>
      <c r="V149" s="343"/>
      <c r="W149" s="343"/>
      <c r="X149" s="343"/>
      <c r="Y149" s="343"/>
      <c r="Z149" s="343"/>
      <c r="AA149" s="343"/>
      <c r="AE149" s="457"/>
    </row>
    <row r="150" spans="3:31" x14ac:dyDescent="0.2">
      <c r="C150" s="454"/>
      <c r="D150" s="455"/>
      <c r="E150" s="343"/>
      <c r="F150" s="343"/>
      <c r="G150" s="343"/>
      <c r="H150" s="343"/>
      <c r="I150" s="343"/>
      <c r="J150" s="343"/>
      <c r="K150" s="343"/>
      <c r="L150" s="343"/>
      <c r="M150" s="343"/>
      <c r="N150" s="343"/>
      <c r="O150" s="343"/>
      <c r="P150" s="343"/>
      <c r="Q150" s="343"/>
      <c r="R150" s="343"/>
      <c r="S150" s="343"/>
      <c r="T150" s="343"/>
      <c r="U150" s="343"/>
      <c r="V150" s="343"/>
      <c r="W150" s="343"/>
      <c r="X150" s="343"/>
      <c r="Y150" s="343"/>
      <c r="Z150" s="343"/>
      <c r="AA150" s="343"/>
      <c r="AE150" s="457"/>
    </row>
    <row r="151" spans="3:31" x14ac:dyDescent="0.2">
      <c r="C151" s="454"/>
      <c r="D151" s="455"/>
      <c r="E151" s="343"/>
      <c r="F151" s="343"/>
      <c r="G151" s="343"/>
      <c r="H151" s="343"/>
      <c r="I151" s="343"/>
      <c r="J151" s="343"/>
      <c r="K151" s="343"/>
      <c r="L151" s="343"/>
      <c r="M151" s="343"/>
      <c r="N151" s="343"/>
      <c r="O151" s="343"/>
      <c r="P151" s="343"/>
      <c r="Q151" s="343"/>
      <c r="R151" s="343"/>
      <c r="S151" s="343"/>
      <c r="T151" s="343"/>
      <c r="U151" s="343"/>
      <c r="V151" s="343"/>
      <c r="W151" s="343"/>
      <c r="X151" s="343"/>
      <c r="Y151" s="343"/>
      <c r="Z151" s="343"/>
      <c r="AA151" s="343"/>
      <c r="AE151" s="457"/>
    </row>
    <row r="152" spans="3:31" x14ac:dyDescent="0.2">
      <c r="C152" s="454"/>
      <c r="D152" s="455"/>
      <c r="E152" s="343"/>
      <c r="F152" s="343"/>
      <c r="G152" s="343"/>
      <c r="H152" s="343"/>
      <c r="I152" s="343"/>
      <c r="J152" s="343"/>
      <c r="K152" s="343"/>
      <c r="L152" s="343"/>
      <c r="M152" s="343"/>
      <c r="N152" s="343"/>
      <c r="O152" s="343"/>
      <c r="P152" s="343"/>
      <c r="Q152" s="343"/>
      <c r="R152" s="343"/>
      <c r="S152" s="343"/>
      <c r="T152" s="343"/>
      <c r="U152" s="343"/>
      <c r="V152" s="343"/>
      <c r="W152" s="343"/>
      <c r="X152" s="343"/>
      <c r="Y152" s="343"/>
      <c r="Z152" s="343"/>
      <c r="AA152" s="343"/>
      <c r="AE152" s="457"/>
    </row>
    <row r="153" spans="3:31" x14ac:dyDescent="0.2">
      <c r="C153" s="454"/>
      <c r="D153" s="455"/>
      <c r="E153" s="343"/>
      <c r="F153" s="343"/>
      <c r="G153" s="343"/>
      <c r="H153" s="343"/>
      <c r="I153" s="343"/>
      <c r="J153" s="343"/>
      <c r="K153" s="343"/>
      <c r="L153" s="343"/>
      <c r="M153" s="343"/>
      <c r="N153" s="343"/>
      <c r="O153" s="343"/>
      <c r="P153" s="343"/>
      <c r="Q153" s="343"/>
      <c r="R153" s="343"/>
      <c r="S153" s="343"/>
      <c r="T153" s="343"/>
      <c r="U153" s="343"/>
      <c r="V153" s="343"/>
      <c r="W153" s="343"/>
      <c r="X153" s="343"/>
      <c r="Y153" s="343"/>
      <c r="Z153" s="343"/>
      <c r="AA153" s="343"/>
      <c r="AE153" s="457"/>
    </row>
    <row r="154" spans="3:31" x14ac:dyDescent="0.2">
      <c r="C154" s="454"/>
      <c r="D154" s="455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43"/>
      <c r="AE154" s="457"/>
    </row>
    <row r="155" spans="3:31" x14ac:dyDescent="0.2">
      <c r="C155" s="454"/>
      <c r="D155" s="455"/>
      <c r="E155" s="343"/>
      <c r="F155" s="343"/>
      <c r="G155" s="343"/>
      <c r="H155" s="343"/>
      <c r="I155" s="343"/>
      <c r="J155" s="343"/>
      <c r="K155" s="343"/>
      <c r="L155" s="343"/>
      <c r="M155" s="343"/>
      <c r="N155" s="343"/>
      <c r="O155" s="343"/>
      <c r="P155" s="343"/>
      <c r="Q155" s="343"/>
      <c r="R155" s="343"/>
      <c r="S155" s="343"/>
      <c r="T155" s="343"/>
      <c r="U155" s="343"/>
      <c r="V155" s="343"/>
      <c r="W155" s="343"/>
      <c r="X155" s="343"/>
      <c r="Y155" s="343"/>
      <c r="Z155" s="343"/>
      <c r="AA155" s="343"/>
      <c r="AE155" s="457"/>
    </row>
    <row r="156" spans="3:31" x14ac:dyDescent="0.2">
      <c r="C156" s="454"/>
      <c r="D156" s="455"/>
      <c r="E156" s="343"/>
      <c r="F156" s="343"/>
      <c r="G156" s="343"/>
      <c r="H156" s="343"/>
      <c r="I156" s="343"/>
      <c r="J156" s="343"/>
      <c r="K156" s="343"/>
      <c r="L156" s="343"/>
      <c r="M156" s="343"/>
      <c r="N156" s="343"/>
      <c r="O156" s="343"/>
      <c r="P156" s="343"/>
      <c r="Q156" s="343"/>
      <c r="R156" s="343"/>
      <c r="S156" s="343"/>
      <c r="T156" s="343"/>
      <c r="U156" s="343"/>
      <c r="V156" s="343"/>
      <c r="W156" s="343"/>
      <c r="X156" s="343"/>
      <c r="Y156" s="343"/>
      <c r="Z156" s="343"/>
      <c r="AA156" s="343"/>
      <c r="AE156" s="457"/>
    </row>
    <row r="157" spans="3:31" x14ac:dyDescent="0.2">
      <c r="C157" s="454"/>
      <c r="D157" s="455"/>
      <c r="E157" s="343"/>
      <c r="F157" s="343"/>
      <c r="G157" s="343"/>
      <c r="H157" s="343"/>
      <c r="I157" s="343"/>
      <c r="J157" s="343"/>
      <c r="K157" s="343"/>
      <c r="L157" s="343"/>
      <c r="M157" s="343"/>
      <c r="N157" s="343"/>
      <c r="O157" s="343"/>
      <c r="P157" s="343"/>
      <c r="Q157" s="343"/>
      <c r="R157" s="343"/>
      <c r="S157" s="343"/>
      <c r="T157" s="343"/>
      <c r="U157" s="343"/>
      <c r="V157" s="343"/>
      <c r="W157" s="343"/>
      <c r="X157" s="343"/>
      <c r="Y157" s="343"/>
      <c r="Z157" s="343"/>
      <c r="AA157" s="343"/>
      <c r="AE157" s="457"/>
    </row>
    <row r="158" spans="3:31" x14ac:dyDescent="0.2">
      <c r="C158" s="454"/>
      <c r="D158" s="455"/>
      <c r="E158" s="343"/>
      <c r="F158" s="343"/>
      <c r="G158" s="343"/>
      <c r="H158" s="343"/>
      <c r="I158" s="343"/>
      <c r="J158" s="343"/>
      <c r="K158" s="343"/>
      <c r="L158" s="343"/>
      <c r="M158" s="343"/>
      <c r="N158" s="343"/>
      <c r="O158" s="343"/>
      <c r="P158" s="343"/>
      <c r="Q158" s="343"/>
      <c r="R158" s="343"/>
      <c r="S158" s="343"/>
      <c r="T158" s="343"/>
      <c r="U158" s="343"/>
      <c r="V158" s="343"/>
      <c r="W158" s="343"/>
      <c r="X158" s="343"/>
      <c r="Y158" s="343"/>
      <c r="Z158" s="343"/>
      <c r="AA158" s="343"/>
      <c r="AE158" s="457"/>
    </row>
    <row r="159" spans="3:31" x14ac:dyDescent="0.2">
      <c r="C159" s="454"/>
      <c r="D159" s="455"/>
      <c r="E159" s="343"/>
      <c r="F159" s="343"/>
      <c r="G159" s="343"/>
      <c r="H159" s="343"/>
      <c r="I159" s="343"/>
      <c r="J159" s="343"/>
      <c r="K159" s="343"/>
      <c r="L159" s="343"/>
      <c r="M159" s="343"/>
      <c r="N159" s="343"/>
      <c r="O159" s="343"/>
      <c r="P159" s="343"/>
      <c r="Q159" s="343"/>
      <c r="R159" s="343"/>
      <c r="S159" s="343"/>
      <c r="T159" s="343"/>
      <c r="U159" s="343"/>
      <c r="V159" s="343"/>
      <c r="W159" s="343"/>
      <c r="X159" s="343"/>
      <c r="Y159" s="343"/>
      <c r="Z159" s="343"/>
      <c r="AA159" s="343"/>
      <c r="AE159" s="457"/>
    </row>
    <row r="160" spans="3:31" x14ac:dyDescent="0.2">
      <c r="C160" s="454"/>
      <c r="D160" s="455"/>
      <c r="E160" s="343"/>
      <c r="F160" s="343"/>
      <c r="G160" s="343"/>
      <c r="H160" s="343"/>
      <c r="I160" s="343"/>
      <c r="J160" s="343"/>
      <c r="K160" s="343"/>
      <c r="L160" s="343"/>
      <c r="M160" s="343"/>
      <c r="N160" s="343"/>
      <c r="O160" s="343"/>
      <c r="P160" s="343"/>
      <c r="Q160" s="343"/>
      <c r="R160" s="343"/>
      <c r="S160" s="343"/>
      <c r="T160" s="343"/>
      <c r="U160" s="343"/>
      <c r="V160" s="343"/>
      <c r="W160" s="343"/>
      <c r="X160" s="343"/>
      <c r="Y160" s="343"/>
      <c r="Z160" s="343"/>
      <c r="AA160" s="343"/>
      <c r="AE160" s="457"/>
    </row>
    <row r="161" spans="3:31" x14ac:dyDescent="0.2">
      <c r="C161" s="454"/>
      <c r="D161" s="455"/>
      <c r="E161" s="343"/>
      <c r="F161" s="343"/>
      <c r="G161" s="343"/>
      <c r="H161" s="343"/>
      <c r="I161" s="343"/>
      <c r="J161" s="343"/>
      <c r="K161" s="343"/>
      <c r="L161" s="343"/>
      <c r="M161" s="343"/>
      <c r="N161" s="343"/>
      <c r="O161" s="343"/>
      <c r="P161" s="343"/>
      <c r="Q161" s="343"/>
      <c r="R161" s="343"/>
      <c r="S161" s="343"/>
      <c r="T161" s="343"/>
      <c r="U161" s="343"/>
      <c r="V161" s="343"/>
      <c r="W161" s="343"/>
      <c r="X161" s="343"/>
      <c r="Y161" s="343"/>
      <c r="Z161" s="343"/>
      <c r="AA161" s="343"/>
      <c r="AE161" s="457"/>
    </row>
    <row r="162" spans="3:31" x14ac:dyDescent="0.2">
      <c r="C162" s="454"/>
      <c r="D162" s="455"/>
      <c r="E162" s="343"/>
      <c r="F162" s="343"/>
      <c r="G162" s="343"/>
      <c r="H162" s="343"/>
      <c r="I162" s="343"/>
      <c r="J162" s="343"/>
      <c r="K162" s="343"/>
      <c r="L162" s="343"/>
      <c r="M162" s="343"/>
      <c r="N162" s="343"/>
      <c r="O162" s="343"/>
      <c r="P162" s="343"/>
      <c r="Q162" s="343"/>
      <c r="R162" s="343"/>
      <c r="S162" s="343"/>
      <c r="T162" s="343"/>
      <c r="U162" s="343"/>
      <c r="V162" s="343"/>
      <c r="W162" s="343"/>
      <c r="X162" s="343"/>
      <c r="Y162" s="343"/>
      <c r="Z162" s="343"/>
      <c r="AA162" s="343"/>
      <c r="AE162" s="457"/>
    </row>
    <row r="163" spans="3:31" x14ac:dyDescent="0.2">
      <c r="C163" s="454"/>
      <c r="D163" s="455"/>
      <c r="E163" s="343"/>
      <c r="F163" s="343"/>
      <c r="G163" s="343"/>
      <c r="H163" s="343"/>
      <c r="I163" s="343"/>
      <c r="J163" s="343"/>
      <c r="K163" s="343"/>
      <c r="L163" s="343"/>
      <c r="M163" s="343"/>
      <c r="N163" s="343"/>
      <c r="O163" s="343"/>
      <c r="P163" s="343"/>
      <c r="Q163" s="343"/>
      <c r="R163" s="343"/>
      <c r="S163" s="343"/>
      <c r="T163" s="343"/>
      <c r="U163" s="343"/>
      <c r="V163" s="343"/>
      <c r="W163" s="343"/>
      <c r="X163" s="343"/>
      <c r="Y163" s="343"/>
      <c r="Z163" s="343"/>
      <c r="AA163" s="343"/>
      <c r="AE163" s="457"/>
    </row>
    <row r="164" spans="3:31" x14ac:dyDescent="0.2">
      <c r="C164" s="454"/>
      <c r="D164" s="455"/>
      <c r="E164" s="343"/>
      <c r="F164" s="343"/>
      <c r="G164" s="343"/>
      <c r="H164" s="343"/>
      <c r="I164" s="343"/>
      <c r="J164" s="343"/>
      <c r="K164" s="343"/>
      <c r="L164" s="343"/>
      <c r="M164" s="343"/>
      <c r="N164" s="343"/>
      <c r="O164" s="343"/>
      <c r="P164" s="343"/>
      <c r="Q164" s="343"/>
      <c r="R164" s="343"/>
      <c r="S164" s="343"/>
      <c r="T164" s="343"/>
      <c r="U164" s="343"/>
      <c r="V164" s="343"/>
      <c r="W164" s="343"/>
      <c r="X164" s="343"/>
      <c r="Y164" s="343"/>
      <c r="Z164" s="343"/>
      <c r="AA164" s="343"/>
      <c r="AE164" s="457"/>
    </row>
    <row r="165" spans="3:31" x14ac:dyDescent="0.2">
      <c r="C165" s="454"/>
      <c r="D165" s="455"/>
      <c r="E165" s="343"/>
      <c r="F165" s="343"/>
      <c r="G165" s="343"/>
      <c r="H165" s="343"/>
      <c r="I165" s="343"/>
      <c r="J165" s="343"/>
      <c r="K165" s="343"/>
      <c r="L165" s="343"/>
      <c r="M165" s="343"/>
      <c r="N165" s="343"/>
      <c r="O165" s="343"/>
      <c r="P165" s="343"/>
      <c r="Q165" s="343"/>
      <c r="R165" s="343"/>
      <c r="S165" s="343"/>
      <c r="T165" s="343"/>
      <c r="U165" s="343"/>
      <c r="V165" s="343"/>
      <c r="W165" s="343"/>
      <c r="X165" s="343"/>
      <c r="Y165" s="343"/>
      <c r="Z165" s="343"/>
      <c r="AA165" s="343"/>
      <c r="AE165" s="457"/>
    </row>
    <row r="166" spans="3:31" x14ac:dyDescent="0.2">
      <c r="C166" s="454"/>
      <c r="D166" s="455"/>
      <c r="E166" s="343"/>
      <c r="F166" s="343"/>
      <c r="G166" s="343"/>
      <c r="H166" s="343"/>
      <c r="I166" s="343"/>
      <c r="J166" s="343"/>
      <c r="K166" s="343"/>
      <c r="L166" s="343"/>
      <c r="M166" s="343"/>
      <c r="N166" s="343"/>
      <c r="O166" s="343"/>
      <c r="P166" s="343"/>
      <c r="Q166" s="343"/>
      <c r="R166" s="343"/>
      <c r="S166" s="343"/>
      <c r="T166" s="343"/>
      <c r="U166" s="343"/>
      <c r="V166" s="343"/>
      <c r="W166" s="343"/>
      <c r="X166" s="343"/>
      <c r="Y166" s="343"/>
      <c r="Z166" s="343"/>
      <c r="AA166" s="343"/>
      <c r="AE166" s="457"/>
    </row>
    <row r="167" spans="3:31" x14ac:dyDescent="0.2">
      <c r="C167" s="454"/>
      <c r="D167" s="455"/>
      <c r="E167" s="343"/>
      <c r="F167" s="343"/>
      <c r="G167" s="343"/>
      <c r="H167" s="343"/>
      <c r="I167" s="343"/>
      <c r="J167" s="343"/>
      <c r="K167" s="343"/>
      <c r="L167" s="343"/>
      <c r="M167" s="343"/>
      <c r="N167" s="343"/>
      <c r="O167" s="343"/>
      <c r="P167" s="343"/>
      <c r="Q167" s="343"/>
      <c r="R167" s="343"/>
      <c r="S167" s="343"/>
      <c r="T167" s="343"/>
      <c r="U167" s="343"/>
      <c r="V167" s="343"/>
      <c r="W167" s="343"/>
      <c r="X167" s="343"/>
      <c r="Y167" s="343"/>
      <c r="Z167" s="343"/>
      <c r="AA167" s="343"/>
      <c r="AE167" s="457"/>
    </row>
    <row r="168" spans="3:31" x14ac:dyDescent="0.2">
      <c r="C168" s="454"/>
      <c r="D168" s="455"/>
      <c r="E168" s="343"/>
      <c r="F168" s="343"/>
      <c r="G168" s="343"/>
      <c r="H168" s="343"/>
      <c r="I168" s="343"/>
      <c r="J168" s="343"/>
      <c r="K168" s="343"/>
      <c r="L168" s="343"/>
      <c r="M168" s="343"/>
      <c r="N168" s="343"/>
      <c r="O168" s="343"/>
      <c r="P168" s="343"/>
      <c r="Q168" s="343"/>
      <c r="R168" s="343"/>
      <c r="S168" s="343"/>
      <c r="T168" s="343"/>
      <c r="U168" s="343"/>
      <c r="V168" s="343"/>
      <c r="W168" s="343"/>
      <c r="X168" s="343"/>
      <c r="Y168" s="343"/>
      <c r="Z168" s="343"/>
      <c r="AA168" s="343"/>
      <c r="AE168" s="457"/>
    </row>
    <row r="169" spans="3:31" x14ac:dyDescent="0.2">
      <c r="C169" s="454"/>
      <c r="D169" s="455"/>
      <c r="E169" s="343"/>
      <c r="F169" s="343"/>
      <c r="G169" s="343"/>
      <c r="H169" s="343"/>
      <c r="I169" s="343"/>
      <c r="J169" s="343"/>
      <c r="K169" s="343"/>
      <c r="L169" s="343"/>
      <c r="M169" s="343"/>
      <c r="N169" s="343"/>
      <c r="O169" s="343"/>
      <c r="P169" s="343"/>
      <c r="Q169" s="343"/>
      <c r="R169" s="343"/>
      <c r="S169" s="343"/>
      <c r="T169" s="343"/>
      <c r="U169" s="343"/>
      <c r="V169" s="343"/>
      <c r="W169" s="343"/>
      <c r="X169" s="343"/>
      <c r="Y169" s="343"/>
      <c r="Z169" s="343"/>
      <c r="AA169" s="343"/>
      <c r="AE169" s="457"/>
    </row>
    <row r="170" spans="3:31" x14ac:dyDescent="0.2">
      <c r="C170" s="454"/>
      <c r="D170" s="455"/>
      <c r="E170" s="343"/>
      <c r="F170" s="343"/>
      <c r="G170" s="343"/>
      <c r="H170" s="343"/>
      <c r="I170" s="343"/>
      <c r="J170" s="343"/>
      <c r="K170" s="343"/>
      <c r="L170" s="343"/>
      <c r="M170" s="343"/>
      <c r="N170" s="343"/>
      <c r="O170" s="343"/>
      <c r="P170" s="343"/>
      <c r="Q170" s="343"/>
      <c r="R170" s="343"/>
      <c r="S170" s="343"/>
      <c r="T170" s="343"/>
      <c r="U170" s="343"/>
      <c r="V170" s="343"/>
      <c r="W170" s="343"/>
      <c r="X170" s="343"/>
      <c r="Y170" s="343"/>
      <c r="Z170" s="343"/>
      <c r="AA170" s="343"/>
      <c r="AE170" s="457"/>
    </row>
    <row r="171" spans="3:31" x14ac:dyDescent="0.2">
      <c r="C171" s="454"/>
      <c r="D171" s="455"/>
      <c r="E171" s="343"/>
      <c r="F171" s="343"/>
      <c r="G171" s="343"/>
      <c r="H171" s="343"/>
      <c r="I171" s="343"/>
      <c r="J171" s="343"/>
      <c r="K171" s="343"/>
      <c r="L171" s="343"/>
      <c r="M171" s="343"/>
      <c r="N171" s="343"/>
      <c r="O171" s="343"/>
      <c r="P171" s="343"/>
      <c r="Q171" s="343"/>
      <c r="R171" s="343"/>
      <c r="S171" s="343"/>
      <c r="T171" s="343"/>
      <c r="U171" s="343"/>
      <c r="V171" s="343"/>
      <c r="W171" s="343"/>
      <c r="X171" s="343"/>
      <c r="Y171" s="343"/>
      <c r="Z171" s="343"/>
      <c r="AA171" s="343"/>
      <c r="AE171" s="457"/>
    </row>
    <row r="172" spans="3:31" x14ac:dyDescent="0.2">
      <c r="C172" s="454"/>
      <c r="D172" s="455"/>
      <c r="E172" s="343"/>
      <c r="F172" s="343"/>
      <c r="G172" s="343"/>
      <c r="H172" s="343"/>
      <c r="I172" s="343"/>
      <c r="J172" s="343"/>
      <c r="K172" s="343"/>
      <c r="L172" s="343"/>
      <c r="M172" s="343"/>
      <c r="N172" s="343"/>
      <c r="O172" s="343"/>
      <c r="P172" s="343"/>
      <c r="Q172" s="343"/>
      <c r="R172" s="343"/>
      <c r="S172" s="343"/>
      <c r="T172" s="343"/>
      <c r="U172" s="343"/>
      <c r="V172" s="343"/>
      <c r="W172" s="343"/>
      <c r="X172" s="343"/>
      <c r="Y172" s="343"/>
      <c r="Z172" s="343"/>
      <c r="AA172" s="343"/>
      <c r="AE172" s="457"/>
    </row>
    <row r="173" spans="3:31" x14ac:dyDescent="0.2">
      <c r="C173" s="454"/>
      <c r="D173" s="455"/>
      <c r="E173" s="343"/>
      <c r="F173" s="343"/>
      <c r="G173" s="343"/>
      <c r="H173" s="343"/>
      <c r="I173" s="343"/>
      <c r="J173" s="343"/>
      <c r="K173" s="343"/>
      <c r="L173" s="343"/>
      <c r="M173" s="343"/>
      <c r="N173" s="343"/>
      <c r="O173" s="343"/>
      <c r="P173" s="343"/>
      <c r="Q173" s="343"/>
      <c r="R173" s="343"/>
      <c r="S173" s="343"/>
      <c r="T173" s="343"/>
      <c r="U173" s="343"/>
      <c r="V173" s="343"/>
      <c r="W173" s="343"/>
      <c r="X173" s="343"/>
      <c r="Y173" s="343"/>
      <c r="Z173" s="343"/>
      <c r="AA173" s="343"/>
      <c r="AE173" s="457"/>
    </row>
    <row r="174" spans="3:31" x14ac:dyDescent="0.2">
      <c r="C174" s="454"/>
      <c r="D174" s="455"/>
      <c r="E174" s="343"/>
      <c r="F174" s="343"/>
      <c r="G174" s="343"/>
      <c r="H174" s="343"/>
      <c r="I174" s="343"/>
      <c r="J174" s="343"/>
      <c r="K174" s="343"/>
      <c r="L174" s="343"/>
      <c r="M174" s="343"/>
      <c r="N174" s="343"/>
      <c r="O174" s="343"/>
      <c r="P174" s="343"/>
      <c r="Q174" s="343"/>
      <c r="R174" s="343"/>
      <c r="S174" s="343"/>
      <c r="T174" s="343"/>
      <c r="U174" s="343"/>
      <c r="V174" s="343"/>
      <c r="W174" s="343"/>
      <c r="X174" s="343"/>
      <c r="Y174" s="343"/>
      <c r="Z174" s="343"/>
      <c r="AA174" s="343"/>
      <c r="AE174" s="457"/>
    </row>
    <row r="175" spans="3:31" x14ac:dyDescent="0.2">
      <c r="C175" s="454"/>
      <c r="D175" s="455"/>
      <c r="E175" s="343"/>
      <c r="F175" s="343"/>
      <c r="G175" s="343"/>
      <c r="H175" s="343"/>
      <c r="I175" s="343"/>
      <c r="J175" s="343"/>
      <c r="K175" s="343"/>
      <c r="L175" s="343"/>
      <c r="M175" s="343"/>
      <c r="N175" s="343"/>
      <c r="O175" s="343"/>
      <c r="P175" s="343"/>
      <c r="Q175" s="343"/>
      <c r="R175" s="343"/>
      <c r="S175" s="343"/>
      <c r="T175" s="343"/>
      <c r="U175" s="343"/>
      <c r="V175" s="343"/>
      <c r="W175" s="343"/>
      <c r="X175" s="343"/>
      <c r="Y175" s="343"/>
      <c r="Z175" s="343"/>
      <c r="AA175" s="343"/>
      <c r="AE175" s="457"/>
    </row>
    <row r="176" spans="3:31" x14ac:dyDescent="0.2">
      <c r="C176" s="454"/>
      <c r="D176" s="455"/>
      <c r="E176" s="343"/>
      <c r="F176" s="343"/>
      <c r="G176" s="343"/>
      <c r="H176" s="343"/>
      <c r="I176" s="343"/>
      <c r="J176" s="343"/>
      <c r="K176" s="343"/>
      <c r="L176" s="343"/>
      <c r="M176" s="343"/>
      <c r="N176" s="343"/>
      <c r="O176" s="343"/>
      <c r="P176" s="343"/>
      <c r="Q176" s="343"/>
      <c r="R176" s="343"/>
      <c r="S176" s="343"/>
      <c r="T176" s="343"/>
      <c r="U176" s="343"/>
      <c r="V176" s="343"/>
      <c r="W176" s="343"/>
      <c r="X176" s="343"/>
      <c r="Y176" s="343"/>
      <c r="Z176" s="343"/>
      <c r="AA176" s="343"/>
      <c r="AE176" s="457"/>
    </row>
    <row r="177" spans="3:31" x14ac:dyDescent="0.2">
      <c r="C177" s="454"/>
      <c r="D177" s="455"/>
      <c r="E177" s="343"/>
      <c r="F177" s="343"/>
      <c r="G177" s="343"/>
      <c r="H177" s="343"/>
      <c r="I177" s="343"/>
      <c r="J177" s="343"/>
      <c r="K177" s="343"/>
      <c r="L177" s="343"/>
      <c r="M177" s="343"/>
      <c r="N177" s="343"/>
      <c r="O177" s="343"/>
      <c r="P177" s="343"/>
      <c r="Q177" s="343"/>
      <c r="R177" s="343"/>
      <c r="S177" s="343"/>
      <c r="T177" s="343"/>
      <c r="U177" s="343"/>
      <c r="V177" s="343"/>
      <c r="W177" s="343"/>
      <c r="X177" s="343"/>
      <c r="Y177" s="343"/>
      <c r="Z177" s="343"/>
      <c r="AA177" s="343"/>
      <c r="AE177" s="457"/>
    </row>
    <row r="178" spans="3:31" x14ac:dyDescent="0.2">
      <c r="C178" s="454"/>
      <c r="D178" s="455"/>
      <c r="E178" s="343"/>
      <c r="F178" s="343"/>
      <c r="G178" s="343"/>
      <c r="H178" s="343"/>
      <c r="I178" s="343"/>
      <c r="J178" s="343"/>
      <c r="K178" s="343"/>
      <c r="L178" s="343"/>
      <c r="M178" s="343"/>
      <c r="N178" s="343"/>
      <c r="O178" s="343"/>
      <c r="P178" s="343"/>
      <c r="Q178" s="343"/>
      <c r="R178" s="343"/>
      <c r="S178" s="343"/>
      <c r="T178" s="343"/>
      <c r="U178" s="343"/>
      <c r="V178" s="343"/>
      <c r="W178" s="343"/>
      <c r="X178" s="343"/>
      <c r="Y178" s="343"/>
      <c r="Z178" s="343"/>
      <c r="AA178" s="343"/>
      <c r="AE178" s="457"/>
    </row>
    <row r="179" spans="3:31" x14ac:dyDescent="0.2">
      <c r="C179" s="454"/>
      <c r="D179" s="455"/>
      <c r="E179" s="343"/>
      <c r="F179" s="343"/>
      <c r="G179" s="343"/>
      <c r="H179" s="343"/>
      <c r="I179" s="343"/>
      <c r="J179" s="343"/>
      <c r="K179" s="343"/>
      <c r="L179" s="343"/>
      <c r="M179" s="343"/>
      <c r="N179" s="343"/>
      <c r="O179" s="343"/>
      <c r="P179" s="343"/>
      <c r="Q179" s="343"/>
      <c r="R179" s="343"/>
      <c r="S179" s="343"/>
      <c r="T179" s="343"/>
      <c r="U179" s="343"/>
      <c r="V179" s="343"/>
      <c r="W179" s="343"/>
      <c r="X179" s="343"/>
      <c r="Y179" s="343"/>
      <c r="Z179" s="343"/>
      <c r="AA179" s="343"/>
      <c r="AE179" s="457"/>
    </row>
    <row r="180" spans="3:31" x14ac:dyDescent="0.2">
      <c r="C180" s="454"/>
      <c r="D180" s="455"/>
      <c r="E180" s="343"/>
      <c r="F180" s="343"/>
      <c r="G180" s="343"/>
      <c r="H180" s="343"/>
      <c r="I180" s="343"/>
      <c r="J180" s="343"/>
      <c r="K180" s="343"/>
      <c r="L180" s="343"/>
      <c r="M180" s="343"/>
      <c r="N180" s="343"/>
      <c r="O180" s="343"/>
      <c r="P180" s="343"/>
      <c r="Q180" s="343"/>
      <c r="R180" s="343"/>
      <c r="S180" s="343"/>
      <c r="T180" s="343"/>
      <c r="U180" s="343"/>
      <c r="V180" s="343"/>
      <c r="W180" s="343"/>
      <c r="X180" s="343"/>
      <c r="Y180" s="343"/>
      <c r="Z180" s="343"/>
      <c r="AA180" s="343"/>
      <c r="AE180" s="457"/>
    </row>
    <row r="181" spans="3:31" x14ac:dyDescent="0.2">
      <c r="C181" s="454"/>
      <c r="D181" s="455"/>
      <c r="E181" s="343"/>
      <c r="F181" s="343"/>
      <c r="G181" s="343"/>
      <c r="H181" s="343"/>
      <c r="I181" s="343"/>
      <c r="J181" s="343"/>
      <c r="K181" s="343"/>
      <c r="L181" s="343"/>
      <c r="M181" s="343"/>
      <c r="N181" s="343"/>
      <c r="O181" s="343"/>
      <c r="P181" s="343"/>
      <c r="Q181" s="343"/>
      <c r="R181" s="343"/>
      <c r="S181" s="343"/>
      <c r="T181" s="343"/>
      <c r="U181" s="343"/>
      <c r="V181" s="343"/>
      <c r="W181" s="343"/>
      <c r="X181" s="343"/>
      <c r="Y181" s="343"/>
      <c r="Z181" s="343"/>
      <c r="AA181" s="343"/>
      <c r="AE181" s="457"/>
    </row>
    <row r="182" spans="3:31" x14ac:dyDescent="0.2">
      <c r="C182" s="454"/>
      <c r="D182" s="455"/>
      <c r="E182" s="343"/>
      <c r="F182" s="343"/>
      <c r="G182" s="343"/>
      <c r="H182" s="343"/>
      <c r="I182" s="343"/>
      <c r="J182" s="343"/>
      <c r="K182" s="343"/>
      <c r="L182" s="343"/>
      <c r="M182" s="343"/>
      <c r="N182" s="343"/>
      <c r="O182" s="343"/>
      <c r="P182" s="343"/>
      <c r="Q182" s="343"/>
      <c r="R182" s="343"/>
      <c r="S182" s="343"/>
      <c r="T182" s="343"/>
      <c r="U182" s="343"/>
      <c r="V182" s="343"/>
      <c r="W182" s="343"/>
      <c r="X182" s="343"/>
      <c r="Y182" s="343"/>
      <c r="Z182" s="343"/>
      <c r="AA182" s="343"/>
      <c r="AE182" s="457"/>
    </row>
    <row r="183" spans="3:31" x14ac:dyDescent="0.2">
      <c r="C183" s="454"/>
      <c r="D183" s="455"/>
      <c r="E183" s="343"/>
      <c r="F183" s="343"/>
      <c r="G183" s="343"/>
      <c r="H183" s="343"/>
      <c r="I183" s="343"/>
      <c r="J183" s="343"/>
      <c r="K183" s="343"/>
      <c r="L183" s="343"/>
      <c r="M183" s="343"/>
      <c r="N183" s="343"/>
      <c r="O183" s="343"/>
      <c r="P183" s="343"/>
      <c r="Q183" s="343"/>
      <c r="R183" s="343"/>
      <c r="S183" s="343"/>
      <c r="T183" s="343"/>
      <c r="U183" s="343"/>
      <c r="V183" s="343"/>
      <c r="W183" s="343"/>
      <c r="X183" s="343"/>
      <c r="Y183" s="343"/>
      <c r="Z183" s="343"/>
      <c r="AA183" s="343"/>
      <c r="AE183" s="457"/>
    </row>
    <row r="184" spans="3:31" x14ac:dyDescent="0.2">
      <c r="C184" s="454"/>
      <c r="D184" s="455"/>
      <c r="E184" s="343"/>
      <c r="F184" s="343"/>
      <c r="G184" s="343"/>
      <c r="H184" s="343"/>
      <c r="I184" s="343"/>
      <c r="J184" s="343"/>
      <c r="K184" s="343"/>
      <c r="L184" s="343"/>
      <c r="M184" s="343"/>
      <c r="N184" s="343"/>
      <c r="O184" s="343"/>
      <c r="P184" s="343"/>
      <c r="Q184" s="343"/>
      <c r="R184" s="343"/>
      <c r="S184" s="343"/>
      <c r="T184" s="343"/>
      <c r="U184" s="343"/>
      <c r="V184" s="343"/>
      <c r="W184" s="343"/>
      <c r="X184" s="343"/>
      <c r="Y184" s="343"/>
      <c r="Z184" s="343"/>
      <c r="AA184" s="343"/>
      <c r="AE184" s="457"/>
    </row>
    <row r="185" spans="3:31" x14ac:dyDescent="0.2">
      <c r="C185" s="454"/>
      <c r="D185" s="455"/>
      <c r="E185" s="343"/>
      <c r="F185" s="343"/>
      <c r="G185" s="343"/>
      <c r="H185" s="343"/>
      <c r="I185" s="343"/>
      <c r="J185" s="343"/>
      <c r="K185" s="343"/>
      <c r="L185" s="343"/>
      <c r="M185" s="343"/>
      <c r="N185" s="343"/>
      <c r="O185" s="343"/>
      <c r="P185" s="343"/>
      <c r="Q185" s="343"/>
      <c r="R185" s="343"/>
      <c r="S185" s="343"/>
      <c r="T185" s="343"/>
      <c r="U185" s="343"/>
      <c r="V185" s="343"/>
      <c r="W185" s="343"/>
      <c r="X185" s="343"/>
      <c r="Y185" s="343"/>
      <c r="Z185" s="343"/>
      <c r="AA185" s="343"/>
      <c r="AE185" s="457"/>
    </row>
    <row r="186" spans="3:31" x14ac:dyDescent="0.2">
      <c r="C186" s="454"/>
      <c r="D186" s="455"/>
      <c r="E186" s="343"/>
      <c r="F186" s="343"/>
      <c r="G186" s="343"/>
      <c r="H186" s="343"/>
      <c r="I186" s="343"/>
      <c r="J186" s="343"/>
      <c r="K186" s="343"/>
      <c r="L186" s="343"/>
      <c r="M186" s="343"/>
      <c r="N186" s="343"/>
      <c r="O186" s="343"/>
      <c r="P186" s="343"/>
      <c r="Q186" s="343"/>
      <c r="R186" s="343"/>
      <c r="S186" s="343"/>
      <c r="T186" s="343"/>
      <c r="U186" s="343"/>
      <c r="V186" s="343"/>
      <c r="W186" s="343"/>
      <c r="X186" s="343"/>
      <c r="Y186" s="343"/>
      <c r="Z186" s="343"/>
      <c r="AA186" s="343"/>
      <c r="AE186" s="457"/>
    </row>
    <row r="187" spans="3:31" x14ac:dyDescent="0.2">
      <c r="C187" s="454"/>
      <c r="D187" s="455"/>
      <c r="E187" s="343"/>
      <c r="F187" s="343"/>
      <c r="G187" s="343"/>
      <c r="H187" s="343"/>
      <c r="I187" s="343"/>
      <c r="J187" s="343"/>
      <c r="K187" s="343"/>
      <c r="L187" s="343"/>
      <c r="M187" s="343"/>
      <c r="N187" s="343"/>
      <c r="O187" s="343"/>
      <c r="P187" s="343"/>
      <c r="Q187" s="343"/>
      <c r="R187" s="343"/>
      <c r="S187" s="343"/>
      <c r="T187" s="343"/>
      <c r="U187" s="343"/>
      <c r="V187" s="343"/>
      <c r="W187" s="343"/>
      <c r="X187" s="343"/>
      <c r="Y187" s="343"/>
      <c r="Z187" s="343"/>
      <c r="AA187" s="343"/>
      <c r="AE187" s="457"/>
    </row>
    <row r="188" spans="3:31" x14ac:dyDescent="0.2">
      <c r="C188" s="454"/>
      <c r="D188" s="455"/>
      <c r="E188" s="343"/>
      <c r="F188" s="343"/>
      <c r="G188" s="343"/>
      <c r="H188" s="343"/>
      <c r="I188" s="343"/>
      <c r="J188" s="343"/>
      <c r="K188" s="343"/>
      <c r="L188" s="343"/>
      <c r="M188" s="343"/>
      <c r="N188" s="343"/>
      <c r="O188" s="343"/>
      <c r="P188" s="343"/>
      <c r="Q188" s="343"/>
      <c r="R188" s="343"/>
      <c r="S188" s="343"/>
      <c r="T188" s="343"/>
      <c r="U188" s="343"/>
      <c r="V188" s="343"/>
      <c r="W188" s="343"/>
      <c r="X188" s="343"/>
      <c r="Y188" s="343"/>
      <c r="Z188" s="343"/>
      <c r="AA188" s="343"/>
      <c r="AE188" s="457"/>
    </row>
    <row r="189" spans="3:31" x14ac:dyDescent="0.2">
      <c r="C189" s="454"/>
      <c r="D189" s="455"/>
      <c r="E189" s="343"/>
      <c r="F189" s="343"/>
      <c r="G189" s="343"/>
      <c r="H189" s="343"/>
      <c r="I189" s="343"/>
      <c r="J189" s="343"/>
      <c r="K189" s="343"/>
      <c r="L189" s="343"/>
      <c r="M189" s="343"/>
      <c r="N189" s="343"/>
      <c r="O189" s="343"/>
      <c r="P189" s="343"/>
      <c r="Q189" s="343"/>
      <c r="R189" s="343"/>
      <c r="S189" s="343"/>
      <c r="T189" s="343"/>
      <c r="U189" s="343"/>
      <c r="V189" s="343"/>
      <c r="W189" s="343"/>
      <c r="X189" s="343"/>
      <c r="Y189" s="343"/>
      <c r="Z189" s="343"/>
      <c r="AA189" s="343"/>
      <c r="AE189" s="457"/>
    </row>
    <row r="190" spans="3:31" x14ac:dyDescent="0.2">
      <c r="C190" s="454"/>
      <c r="D190" s="455"/>
      <c r="E190" s="343"/>
      <c r="F190" s="343"/>
      <c r="G190" s="343"/>
      <c r="H190" s="343"/>
      <c r="I190" s="343"/>
      <c r="J190" s="343"/>
      <c r="K190" s="343"/>
      <c r="L190" s="343"/>
      <c r="M190" s="343"/>
      <c r="N190" s="343"/>
      <c r="O190" s="343"/>
      <c r="P190" s="343"/>
      <c r="Q190" s="343"/>
      <c r="R190" s="343"/>
      <c r="S190" s="343"/>
      <c r="T190" s="343"/>
      <c r="U190" s="343"/>
      <c r="V190" s="343"/>
      <c r="W190" s="343"/>
      <c r="X190" s="343"/>
      <c r="Y190" s="343"/>
      <c r="Z190" s="343"/>
      <c r="AA190" s="343"/>
      <c r="AE190" s="457"/>
    </row>
    <row r="191" spans="3:31" x14ac:dyDescent="0.2">
      <c r="C191" s="454"/>
      <c r="D191" s="455"/>
      <c r="E191" s="343"/>
      <c r="F191" s="343"/>
      <c r="G191" s="343"/>
      <c r="H191" s="343"/>
      <c r="I191" s="343"/>
      <c r="J191" s="343"/>
      <c r="K191" s="343"/>
      <c r="L191" s="343"/>
      <c r="M191" s="343"/>
      <c r="N191" s="343"/>
      <c r="O191" s="343"/>
      <c r="P191" s="343"/>
      <c r="Q191" s="343"/>
      <c r="R191" s="343"/>
      <c r="S191" s="343"/>
      <c r="T191" s="343"/>
      <c r="U191" s="343"/>
      <c r="V191" s="343"/>
      <c r="W191" s="343"/>
      <c r="X191" s="343"/>
      <c r="Y191" s="343"/>
      <c r="Z191" s="343"/>
      <c r="AA191" s="343"/>
      <c r="AE191" s="457"/>
    </row>
    <row r="192" spans="3:31" x14ac:dyDescent="0.2">
      <c r="C192" s="454"/>
      <c r="D192" s="455"/>
      <c r="E192" s="343"/>
      <c r="F192" s="343"/>
      <c r="G192" s="343"/>
      <c r="H192" s="343"/>
      <c r="I192" s="343"/>
      <c r="J192" s="343"/>
      <c r="K192" s="343"/>
      <c r="L192" s="343"/>
      <c r="M192" s="343"/>
      <c r="N192" s="343"/>
      <c r="O192" s="343"/>
      <c r="P192" s="343"/>
      <c r="Q192" s="343"/>
      <c r="R192" s="343"/>
      <c r="S192" s="343"/>
      <c r="T192" s="343"/>
      <c r="U192" s="343"/>
      <c r="V192" s="343"/>
      <c r="W192" s="343"/>
      <c r="X192" s="343"/>
      <c r="Y192" s="343"/>
      <c r="Z192" s="343"/>
      <c r="AA192" s="343"/>
      <c r="AE192" s="457"/>
    </row>
    <row r="193" spans="3:31" x14ac:dyDescent="0.2">
      <c r="C193" s="454"/>
      <c r="D193" s="455"/>
      <c r="E193" s="343"/>
      <c r="F193" s="343"/>
      <c r="G193" s="343"/>
      <c r="H193" s="343"/>
      <c r="I193" s="343"/>
      <c r="J193" s="343"/>
      <c r="K193" s="343"/>
      <c r="L193" s="343"/>
      <c r="M193" s="343"/>
      <c r="N193" s="343"/>
      <c r="O193" s="343"/>
      <c r="P193" s="343"/>
      <c r="Q193" s="343"/>
      <c r="R193" s="343"/>
      <c r="S193" s="343"/>
      <c r="T193" s="343"/>
      <c r="U193" s="343"/>
      <c r="V193" s="343"/>
      <c r="W193" s="343"/>
      <c r="X193" s="343"/>
      <c r="Y193" s="343"/>
      <c r="Z193" s="343"/>
      <c r="AA193" s="343"/>
      <c r="AE193" s="457"/>
    </row>
    <row r="194" spans="3:31" x14ac:dyDescent="0.2">
      <c r="C194" s="454"/>
      <c r="D194" s="455"/>
      <c r="E194" s="343"/>
      <c r="F194" s="343"/>
      <c r="G194" s="343"/>
      <c r="H194" s="343"/>
      <c r="I194" s="343"/>
      <c r="J194" s="343"/>
      <c r="K194" s="343"/>
      <c r="L194" s="343"/>
      <c r="M194" s="343"/>
      <c r="N194" s="343"/>
      <c r="O194" s="343"/>
      <c r="P194" s="343"/>
      <c r="Q194" s="343"/>
      <c r="R194" s="343"/>
      <c r="S194" s="343"/>
      <c r="T194" s="343"/>
      <c r="U194" s="343"/>
      <c r="V194" s="343"/>
      <c r="W194" s="343"/>
      <c r="X194" s="343"/>
      <c r="Y194" s="343"/>
      <c r="Z194" s="343"/>
      <c r="AA194" s="343"/>
      <c r="AE194" s="457"/>
    </row>
    <row r="195" spans="3:31" x14ac:dyDescent="0.2">
      <c r="C195" s="454"/>
      <c r="D195" s="455"/>
      <c r="E195" s="343"/>
      <c r="F195" s="343"/>
      <c r="G195" s="343"/>
      <c r="H195" s="343"/>
      <c r="I195" s="343"/>
      <c r="J195" s="343"/>
      <c r="K195" s="343"/>
      <c r="L195" s="343"/>
      <c r="M195" s="343"/>
      <c r="N195" s="343"/>
      <c r="O195" s="343"/>
      <c r="P195" s="343"/>
      <c r="Q195" s="343"/>
      <c r="R195" s="343"/>
      <c r="S195" s="343"/>
      <c r="T195" s="343"/>
      <c r="U195" s="343"/>
      <c r="V195" s="343"/>
      <c r="W195" s="343"/>
      <c r="X195" s="343"/>
      <c r="Y195" s="343"/>
      <c r="Z195" s="343"/>
      <c r="AA195" s="343"/>
      <c r="AE195" s="457"/>
    </row>
    <row r="196" spans="3:31" x14ac:dyDescent="0.2">
      <c r="C196" s="454"/>
      <c r="D196" s="455"/>
      <c r="E196" s="343"/>
      <c r="F196" s="343"/>
      <c r="G196" s="343"/>
      <c r="H196" s="343"/>
      <c r="I196" s="343"/>
      <c r="J196" s="343"/>
      <c r="K196" s="343"/>
      <c r="L196" s="343"/>
      <c r="M196" s="343"/>
      <c r="N196" s="343"/>
      <c r="O196" s="343"/>
      <c r="P196" s="343"/>
      <c r="Q196" s="343"/>
      <c r="R196" s="343"/>
      <c r="S196" s="343"/>
      <c r="T196" s="343"/>
      <c r="U196" s="343"/>
      <c r="V196" s="343"/>
      <c r="W196" s="343"/>
      <c r="X196" s="343"/>
      <c r="Y196" s="343"/>
      <c r="Z196" s="343"/>
      <c r="AA196" s="343"/>
      <c r="AE196" s="457"/>
    </row>
    <row r="197" spans="3:31" x14ac:dyDescent="0.2">
      <c r="C197" s="454"/>
      <c r="D197" s="455"/>
      <c r="E197" s="343"/>
      <c r="F197" s="343"/>
      <c r="G197" s="343"/>
      <c r="H197" s="343"/>
      <c r="I197" s="343"/>
      <c r="J197" s="343"/>
      <c r="K197" s="343"/>
      <c r="L197" s="343"/>
      <c r="M197" s="343"/>
      <c r="N197" s="343"/>
      <c r="O197" s="343"/>
      <c r="P197" s="343"/>
      <c r="Q197" s="343"/>
      <c r="R197" s="343"/>
      <c r="S197" s="343"/>
      <c r="T197" s="343"/>
      <c r="U197" s="343"/>
      <c r="V197" s="343"/>
      <c r="W197" s="343"/>
      <c r="X197" s="343"/>
      <c r="Y197" s="343"/>
      <c r="Z197" s="343"/>
      <c r="AA197" s="343"/>
      <c r="AE197" s="457"/>
    </row>
    <row r="198" spans="3:31" x14ac:dyDescent="0.2">
      <c r="C198" s="454"/>
      <c r="D198" s="455"/>
      <c r="E198" s="343"/>
      <c r="F198" s="343"/>
      <c r="G198" s="343"/>
      <c r="H198" s="343"/>
      <c r="I198" s="343"/>
      <c r="J198" s="343"/>
      <c r="K198" s="343"/>
      <c r="L198" s="343"/>
      <c r="M198" s="343"/>
      <c r="N198" s="343"/>
      <c r="O198" s="343"/>
      <c r="P198" s="343"/>
      <c r="Q198" s="343"/>
      <c r="R198" s="343"/>
      <c r="S198" s="343"/>
      <c r="T198" s="343"/>
      <c r="U198" s="343"/>
      <c r="V198" s="343"/>
      <c r="W198" s="343"/>
      <c r="X198" s="343"/>
      <c r="Y198" s="343"/>
      <c r="Z198" s="343"/>
      <c r="AA198" s="343"/>
      <c r="AE198" s="457"/>
    </row>
    <row r="199" spans="3:31" x14ac:dyDescent="0.2">
      <c r="C199" s="454"/>
      <c r="D199" s="455"/>
      <c r="E199" s="343"/>
      <c r="F199" s="343"/>
      <c r="G199" s="343"/>
      <c r="H199" s="343"/>
      <c r="I199" s="343"/>
      <c r="J199" s="343"/>
      <c r="K199" s="343"/>
      <c r="L199" s="343"/>
      <c r="M199" s="343"/>
      <c r="N199" s="343"/>
      <c r="O199" s="343"/>
      <c r="P199" s="343"/>
      <c r="Q199" s="343"/>
      <c r="R199" s="343"/>
      <c r="S199" s="343"/>
      <c r="T199" s="343"/>
      <c r="U199" s="343"/>
      <c r="V199" s="343"/>
      <c r="W199" s="343"/>
      <c r="X199" s="343"/>
      <c r="Y199" s="343"/>
      <c r="Z199" s="343"/>
      <c r="AA199" s="343"/>
      <c r="AE199" s="457"/>
    </row>
    <row r="200" spans="3:31" x14ac:dyDescent="0.2">
      <c r="C200" s="454"/>
      <c r="D200" s="455"/>
      <c r="E200" s="343"/>
      <c r="F200" s="343"/>
      <c r="G200" s="343"/>
      <c r="H200" s="343"/>
      <c r="I200" s="343"/>
      <c r="J200" s="343"/>
      <c r="K200" s="343"/>
      <c r="L200" s="343"/>
      <c r="M200" s="343"/>
      <c r="N200" s="343"/>
      <c r="O200" s="343"/>
      <c r="P200" s="343"/>
      <c r="Q200" s="343"/>
      <c r="R200" s="343"/>
      <c r="S200" s="343"/>
      <c r="T200" s="343"/>
      <c r="U200" s="343"/>
      <c r="V200" s="343"/>
      <c r="W200" s="343"/>
      <c r="X200" s="343"/>
      <c r="Y200" s="343"/>
      <c r="Z200" s="343"/>
      <c r="AA200" s="343"/>
      <c r="AE200" s="457"/>
    </row>
    <row r="201" spans="3:31" x14ac:dyDescent="0.2">
      <c r="C201" s="454"/>
      <c r="D201" s="455"/>
      <c r="E201" s="343"/>
      <c r="F201" s="343"/>
      <c r="G201" s="343"/>
      <c r="H201" s="343"/>
      <c r="I201" s="343"/>
      <c r="J201" s="343"/>
      <c r="K201" s="343"/>
      <c r="L201" s="343"/>
      <c r="M201" s="343"/>
      <c r="N201" s="343"/>
      <c r="O201" s="343"/>
      <c r="P201" s="343"/>
      <c r="Q201" s="343"/>
      <c r="R201" s="343"/>
      <c r="S201" s="343"/>
      <c r="T201" s="343"/>
      <c r="U201" s="343"/>
      <c r="V201" s="343"/>
      <c r="W201" s="343"/>
      <c r="X201" s="343"/>
      <c r="Y201" s="343"/>
      <c r="Z201" s="343"/>
      <c r="AA201" s="343"/>
      <c r="AE201" s="457"/>
    </row>
    <row r="202" spans="3:31" x14ac:dyDescent="0.2">
      <c r="C202" s="454"/>
      <c r="D202" s="455"/>
      <c r="E202" s="343"/>
      <c r="F202" s="343"/>
      <c r="G202" s="343"/>
      <c r="H202" s="343"/>
      <c r="I202" s="343"/>
      <c r="J202" s="343"/>
      <c r="K202" s="343"/>
      <c r="L202" s="343"/>
      <c r="M202" s="343"/>
      <c r="N202" s="343"/>
      <c r="O202" s="343"/>
      <c r="P202" s="343"/>
      <c r="Q202" s="343"/>
      <c r="R202" s="343"/>
      <c r="S202" s="343"/>
      <c r="T202" s="343"/>
      <c r="U202" s="343"/>
      <c r="V202" s="343"/>
      <c r="W202" s="343"/>
      <c r="X202" s="343"/>
      <c r="Y202" s="343"/>
      <c r="Z202" s="343"/>
      <c r="AA202" s="343"/>
      <c r="AE202" s="457"/>
    </row>
    <row r="203" spans="3:31" x14ac:dyDescent="0.2">
      <c r="C203" s="454"/>
      <c r="D203" s="455"/>
      <c r="E203" s="343"/>
      <c r="F203" s="343"/>
      <c r="G203" s="343"/>
      <c r="H203" s="343"/>
      <c r="I203" s="343"/>
      <c r="J203" s="343"/>
      <c r="K203" s="343"/>
      <c r="L203" s="343"/>
      <c r="M203" s="343"/>
      <c r="N203" s="343"/>
      <c r="O203" s="343"/>
      <c r="P203" s="343"/>
      <c r="Q203" s="343"/>
      <c r="R203" s="343"/>
      <c r="S203" s="343"/>
      <c r="T203" s="343"/>
      <c r="U203" s="343"/>
      <c r="V203" s="343"/>
      <c r="W203" s="343"/>
      <c r="X203" s="343"/>
      <c r="Y203" s="343"/>
      <c r="Z203" s="343"/>
      <c r="AA203" s="343"/>
      <c r="AE203" s="457"/>
    </row>
    <row r="204" spans="3:31" x14ac:dyDescent="0.2">
      <c r="C204" s="454"/>
      <c r="D204" s="455"/>
      <c r="E204" s="343"/>
      <c r="F204" s="343"/>
      <c r="G204" s="343"/>
      <c r="H204" s="343"/>
      <c r="I204" s="343"/>
      <c r="J204" s="343"/>
      <c r="K204" s="343"/>
      <c r="L204" s="343"/>
      <c r="M204" s="343"/>
      <c r="N204" s="343"/>
      <c r="O204" s="343"/>
      <c r="P204" s="343"/>
      <c r="Q204" s="343"/>
      <c r="R204" s="343"/>
      <c r="S204" s="343"/>
      <c r="T204" s="343"/>
      <c r="U204" s="343"/>
      <c r="V204" s="343"/>
      <c r="W204" s="343"/>
      <c r="X204" s="343"/>
      <c r="Y204" s="343"/>
      <c r="Z204" s="343"/>
      <c r="AA204" s="343"/>
      <c r="AE204" s="457"/>
    </row>
    <row r="205" spans="3:31" x14ac:dyDescent="0.2">
      <c r="C205" s="454"/>
      <c r="D205" s="455"/>
      <c r="E205" s="343"/>
      <c r="F205" s="343"/>
      <c r="G205" s="343"/>
      <c r="H205" s="343"/>
      <c r="I205" s="343"/>
      <c r="J205" s="343"/>
      <c r="K205" s="343"/>
      <c r="L205" s="343"/>
      <c r="M205" s="343"/>
      <c r="N205" s="343"/>
      <c r="O205" s="343"/>
      <c r="P205" s="343"/>
      <c r="Q205" s="343"/>
      <c r="R205" s="343"/>
      <c r="S205" s="343"/>
      <c r="T205" s="343"/>
      <c r="U205" s="343"/>
      <c r="V205" s="343"/>
      <c r="W205" s="343"/>
      <c r="X205" s="343"/>
      <c r="Y205" s="343"/>
      <c r="Z205" s="343"/>
      <c r="AA205" s="343"/>
      <c r="AE205" s="457"/>
    </row>
    <row r="206" spans="3:31" x14ac:dyDescent="0.2">
      <c r="C206" s="454"/>
      <c r="D206" s="455"/>
      <c r="E206" s="343"/>
      <c r="F206" s="343"/>
      <c r="G206" s="343"/>
      <c r="H206" s="343"/>
      <c r="I206" s="343"/>
      <c r="J206" s="343"/>
      <c r="K206" s="343"/>
      <c r="L206" s="343"/>
      <c r="M206" s="343"/>
      <c r="N206" s="343"/>
      <c r="O206" s="343"/>
      <c r="P206" s="343"/>
      <c r="Q206" s="343"/>
      <c r="R206" s="343"/>
      <c r="S206" s="343"/>
      <c r="T206" s="343"/>
      <c r="U206" s="343"/>
      <c r="V206" s="343"/>
      <c r="W206" s="343"/>
      <c r="X206" s="343"/>
      <c r="Y206" s="343"/>
      <c r="Z206" s="343"/>
      <c r="AA206" s="343"/>
      <c r="AE206" s="457"/>
    </row>
    <row r="207" spans="3:31" x14ac:dyDescent="0.2">
      <c r="C207" s="454"/>
      <c r="D207" s="455"/>
      <c r="E207" s="343"/>
      <c r="F207" s="343"/>
      <c r="G207" s="343"/>
      <c r="H207" s="343"/>
      <c r="I207" s="343"/>
      <c r="J207" s="343"/>
      <c r="K207" s="343"/>
      <c r="L207" s="343"/>
      <c r="M207" s="343"/>
      <c r="N207" s="343"/>
      <c r="O207" s="343"/>
      <c r="P207" s="343"/>
      <c r="Q207" s="343"/>
      <c r="R207" s="343"/>
      <c r="S207" s="343"/>
      <c r="T207" s="343"/>
      <c r="U207" s="343"/>
      <c r="V207" s="343"/>
      <c r="W207" s="343"/>
      <c r="X207" s="343"/>
      <c r="Y207" s="343"/>
      <c r="Z207" s="343"/>
      <c r="AA207" s="343"/>
      <c r="AE207" s="457"/>
    </row>
    <row r="208" spans="3:31" x14ac:dyDescent="0.2">
      <c r="C208" s="454"/>
      <c r="D208" s="455"/>
      <c r="E208" s="343"/>
      <c r="F208" s="343"/>
      <c r="G208" s="343"/>
      <c r="H208" s="343"/>
      <c r="I208" s="343"/>
      <c r="J208" s="343"/>
      <c r="K208" s="343"/>
      <c r="L208" s="343"/>
      <c r="M208" s="343"/>
      <c r="N208" s="343"/>
      <c r="O208" s="343"/>
      <c r="P208" s="343"/>
      <c r="Q208" s="343"/>
      <c r="R208" s="343"/>
      <c r="S208" s="343"/>
      <c r="T208" s="343"/>
      <c r="U208" s="343"/>
      <c r="V208" s="343"/>
      <c r="W208" s="343"/>
      <c r="X208" s="343"/>
      <c r="Y208" s="343"/>
      <c r="Z208" s="343"/>
      <c r="AA208" s="343"/>
      <c r="AE208" s="457"/>
    </row>
    <row r="209" spans="3:31" x14ac:dyDescent="0.2">
      <c r="C209" s="454"/>
      <c r="D209" s="455"/>
      <c r="E209" s="343"/>
      <c r="F209" s="343"/>
      <c r="G209" s="343"/>
      <c r="H209" s="343"/>
      <c r="I209" s="343"/>
      <c r="J209" s="343"/>
      <c r="K209" s="343"/>
      <c r="L209" s="343"/>
      <c r="M209" s="343"/>
      <c r="N209" s="343"/>
      <c r="O209" s="343"/>
      <c r="P209" s="343"/>
      <c r="Q209" s="343"/>
      <c r="R209" s="343"/>
      <c r="S209" s="343"/>
      <c r="T209" s="343"/>
      <c r="U209" s="343"/>
      <c r="V209" s="343"/>
      <c r="W209" s="343"/>
      <c r="X209" s="343"/>
      <c r="Y209" s="343"/>
      <c r="Z209" s="343"/>
      <c r="AA209" s="343"/>
      <c r="AE209" s="457"/>
    </row>
    <row r="210" spans="3:31" x14ac:dyDescent="0.2">
      <c r="C210" s="454"/>
      <c r="D210" s="455"/>
      <c r="E210" s="343"/>
      <c r="F210" s="343"/>
      <c r="G210" s="343"/>
      <c r="H210" s="343"/>
      <c r="I210" s="343"/>
      <c r="J210" s="343"/>
      <c r="K210" s="343"/>
      <c r="L210" s="343"/>
      <c r="M210" s="343"/>
      <c r="N210" s="343"/>
      <c r="O210" s="343"/>
      <c r="P210" s="343"/>
      <c r="Q210" s="343"/>
      <c r="R210" s="343"/>
      <c r="S210" s="343"/>
      <c r="T210" s="343"/>
      <c r="U210" s="343"/>
      <c r="V210" s="343"/>
      <c r="W210" s="343"/>
      <c r="X210" s="343"/>
      <c r="Y210" s="343"/>
      <c r="Z210" s="343"/>
      <c r="AA210" s="343"/>
      <c r="AE210" s="457"/>
    </row>
    <row r="211" spans="3:31" x14ac:dyDescent="0.2">
      <c r="C211" s="454"/>
      <c r="D211" s="455"/>
      <c r="E211" s="343"/>
      <c r="F211" s="343"/>
      <c r="G211" s="343"/>
      <c r="H211" s="343"/>
      <c r="I211" s="343"/>
      <c r="J211" s="343"/>
      <c r="K211" s="343"/>
      <c r="L211" s="343"/>
      <c r="M211" s="343"/>
      <c r="N211" s="343"/>
      <c r="O211" s="343"/>
      <c r="P211" s="343"/>
      <c r="Q211" s="343"/>
      <c r="R211" s="343"/>
      <c r="S211" s="343"/>
      <c r="T211" s="343"/>
      <c r="U211" s="343"/>
      <c r="V211" s="343"/>
      <c r="W211" s="343"/>
      <c r="X211" s="343"/>
      <c r="Y211" s="343"/>
      <c r="Z211" s="343"/>
      <c r="AA211" s="343"/>
      <c r="AE211" s="457"/>
    </row>
    <row r="212" spans="3:31" x14ac:dyDescent="0.2">
      <c r="C212" s="454"/>
      <c r="D212" s="455"/>
      <c r="E212" s="343"/>
      <c r="F212" s="343"/>
      <c r="G212" s="343"/>
      <c r="H212" s="343"/>
      <c r="I212" s="343"/>
      <c r="J212" s="343"/>
      <c r="K212" s="343"/>
      <c r="L212" s="343"/>
      <c r="M212" s="343"/>
      <c r="N212" s="343"/>
      <c r="O212" s="343"/>
      <c r="P212" s="343"/>
      <c r="Q212" s="343"/>
      <c r="R212" s="343"/>
      <c r="S212" s="343"/>
      <c r="T212" s="343"/>
      <c r="U212" s="343"/>
      <c r="V212" s="343"/>
      <c r="W212" s="343"/>
      <c r="X212" s="343"/>
      <c r="Y212" s="343"/>
      <c r="Z212" s="343"/>
      <c r="AA212" s="343"/>
      <c r="AE212" s="457"/>
    </row>
    <row r="213" spans="3:31" x14ac:dyDescent="0.2">
      <c r="C213" s="454"/>
      <c r="D213" s="455"/>
      <c r="E213" s="343"/>
      <c r="F213" s="343"/>
      <c r="G213" s="343"/>
      <c r="H213" s="343"/>
      <c r="I213" s="343"/>
      <c r="J213" s="343"/>
      <c r="K213" s="343"/>
      <c r="L213" s="343"/>
      <c r="M213" s="343"/>
      <c r="N213" s="343"/>
      <c r="O213" s="343"/>
      <c r="P213" s="343"/>
      <c r="Q213" s="343"/>
      <c r="R213" s="343"/>
      <c r="S213" s="343"/>
      <c r="T213" s="343"/>
      <c r="U213" s="343"/>
      <c r="V213" s="343"/>
      <c r="W213" s="343"/>
      <c r="X213" s="343"/>
      <c r="Y213" s="343"/>
      <c r="Z213" s="343"/>
      <c r="AA213" s="343"/>
      <c r="AE213" s="457"/>
    </row>
    <row r="214" spans="3:31" x14ac:dyDescent="0.2">
      <c r="C214" s="454"/>
      <c r="D214" s="455"/>
      <c r="E214" s="343"/>
      <c r="F214" s="343"/>
      <c r="G214" s="343"/>
      <c r="H214" s="343"/>
      <c r="I214" s="343"/>
      <c r="J214" s="343"/>
      <c r="K214" s="343"/>
      <c r="L214" s="343"/>
      <c r="M214" s="343"/>
      <c r="N214" s="343"/>
      <c r="O214" s="343"/>
      <c r="P214" s="343"/>
      <c r="Q214" s="343"/>
      <c r="R214" s="343"/>
      <c r="S214" s="343"/>
      <c r="T214" s="343"/>
      <c r="U214" s="343"/>
      <c r="V214" s="343"/>
      <c r="W214" s="343"/>
      <c r="X214" s="343"/>
      <c r="Y214" s="343"/>
      <c r="Z214" s="343"/>
      <c r="AA214" s="343"/>
      <c r="AE214" s="457"/>
    </row>
    <row r="215" spans="3:31" x14ac:dyDescent="0.2">
      <c r="C215" s="454"/>
      <c r="D215" s="455"/>
      <c r="E215" s="343"/>
      <c r="F215" s="343"/>
      <c r="G215" s="343"/>
      <c r="H215" s="343"/>
      <c r="I215" s="343"/>
      <c r="J215" s="343"/>
      <c r="K215" s="343"/>
      <c r="L215" s="343"/>
      <c r="M215" s="343"/>
      <c r="N215" s="343"/>
      <c r="O215" s="343"/>
      <c r="P215" s="343"/>
      <c r="Q215" s="343"/>
      <c r="R215" s="343"/>
      <c r="S215" s="343"/>
      <c r="T215" s="343"/>
      <c r="U215" s="343"/>
      <c r="V215" s="343"/>
      <c r="W215" s="343"/>
      <c r="X215" s="343"/>
      <c r="Y215" s="343"/>
      <c r="Z215" s="343"/>
      <c r="AA215" s="343"/>
      <c r="AE215" s="457"/>
    </row>
    <row r="216" spans="3:31" x14ac:dyDescent="0.2">
      <c r="C216" s="454"/>
      <c r="D216" s="455"/>
      <c r="E216" s="343"/>
      <c r="F216" s="343"/>
      <c r="G216" s="343"/>
      <c r="H216" s="343"/>
      <c r="I216" s="343"/>
      <c r="J216" s="343"/>
      <c r="K216" s="343"/>
      <c r="L216" s="343"/>
      <c r="M216" s="343"/>
      <c r="N216" s="343"/>
      <c r="O216" s="343"/>
      <c r="P216" s="343"/>
      <c r="Q216" s="343"/>
      <c r="R216" s="343"/>
      <c r="S216" s="343"/>
      <c r="T216" s="343"/>
      <c r="U216" s="343"/>
      <c r="V216" s="343"/>
      <c r="W216" s="343"/>
      <c r="X216" s="343"/>
      <c r="Y216" s="343"/>
      <c r="Z216" s="343"/>
      <c r="AA216" s="343"/>
      <c r="AE216" s="457"/>
    </row>
    <row r="217" spans="3:31" x14ac:dyDescent="0.2">
      <c r="C217" s="454"/>
      <c r="D217" s="455"/>
      <c r="E217" s="343"/>
      <c r="F217" s="343"/>
      <c r="G217" s="343"/>
      <c r="H217" s="343"/>
      <c r="I217" s="343"/>
      <c r="J217" s="343"/>
      <c r="K217" s="343"/>
      <c r="L217" s="343"/>
      <c r="M217" s="343"/>
      <c r="N217" s="343"/>
      <c r="O217" s="343"/>
      <c r="P217" s="343"/>
      <c r="Q217" s="343"/>
      <c r="R217" s="343"/>
      <c r="S217" s="343"/>
      <c r="T217" s="343"/>
      <c r="U217" s="343"/>
      <c r="V217" s="343"/>
      <c r="W217" s="343"/>
      <c r="X217" s="343"/>
      <c r="Y217" s="343"/>
      <c r="Z217" s="343"/>
      <c r="AA217" s="343"/>
      <c r="AE217" s="457"/>
    </row>
    <row r="218" spans="3:31" x14ac:dyDescent="0.2">
      <c r="C218" s="454"/>
      <c r="D218" s="455"/>
      <c r="E218" s="343"/>
      <c r="F218" s="343"/>
      <c r="G218" s="343"/>
      <c r="H218" s="343"/>
      <c r="I218" s="343"/>
      <c r="J218" s="343"/>
      <c r="K218" s="343"/>
      <c r="L218" s="343"/>
      <c r="M218" s="343"/>
      <c r="N218" s="343"/>
      <c r="O218" s="343"/>
      <c r="P218" s="343"/>
      <c r="Q218" s="343"/>
      <c r="R218" s="343"/>
      <c r="S218" s="343"/>
      <c r="T218" s="343"/>
      <c r="U218" s="343"/>
      <c r="V218" s="343"/>
      <c r="W218" s="343"/>
      <c r="X218" s="343"/>
      <c r="Y218" s="343"/>
      <c r="Z218" s="343"/>
      <c r="AA218" s="343"/>
      <c r="AE218" s="457"/>
    </row>
    <row r="219" spans="3:31" x14ac:dyDescent="0.2">
      <c r="C219" s="454"/>
      <c r="D219" s="455"/>
      <c r="E219" s="343"/>
      <c r="F219" s="343"/>
      <c r="G219" s="343"/>
      <c r="H219" s="343"/>
      <c r="I219" s="343"/>
      <c r="J219" s="343"/>
      <c r="K219" s="343"/>
      <c r="L219" s="343"/>
      <c r="M219" s="343"/>
      <c r="N219" s="343"/>
      <c r="O219" s="343"/>
      <c r="P219" s="343"/>
      <c r="Q219" s="343"/>
      <c r="R219" s="343"/>
      <c r="S219" s="343"/>
      <c r="T219" s="343"/>
      <c r="U219" s="343"/>
      <c r="V219" s="343"/>
      <c r="W219" s="343"/>
      <c r="X219" s="343"/>
      <c r="Y219" s="343"/>
      <c r="Z219" s="343"/>
      <c r="AA219" s="343"/>
      <c r="AE219" s="457"/>
    </row>
    <row r="220" spans="3:31" x14ac:dyDescent="0.2">
      <c r="C220" s="454"/>
      <c r="D220" s="455"/>
      <c r="E220" s="343"/>
      <c r="F220" s="343"/>
      <c r="G220" s="343"/>
      <c r="H220" s="343"/>
      <c r="I220" s="343"/>
      <c r="J220" s="343"/>
      <c r="K220" s="343"/>
      <c r="L220" s="343"/>
      <c r="M220" s="343"/>
      <c r="N220" s="343"/>
      <c r="O220" s="343"/>
      <c r="P220" s="343"/>
      <c r="Q220" s="343"/>
      <c r="R220" s="343"/>
      <c r="S220" s="343"/>
      <c r="T220" s="343"/>
      <c r="U220" s="343"/>
      <c r="V220" s="343"/>
      <c r="W220" s="343"/>
      <c r="X220" s="343"/>
      <c r="Y220" s="343"/>
      <c r="Z220" s="343"/>
      <c r="AA220" s="343"/>
      <c r="AE220" s="457"/>
    </row>
    <row r="221" spans="3:31" x14ac:dyDescent="0.2">
      <c r="C221" s="454"/>
      <c r="D221" s="455"/>
      <c r="E221" s="343"/>
      <c r="F221" s="343"/>
      <c r="G221" s="343"/>
      <c r="H221" s="343"/>
      <c r="I221" s="343"/>
      <c r="J221" s="343"/>
      <c r="K221" s="343"/>
      <c r="L221" s="343"/>
      <c r="M221" s="343"/>
      <c r="N221" s="343"/>
      <c r="O221" s="343"/>
      <c r="P221" s="343"/>
      <c r="Q221" s="343"/>
      <c r="R221" s="343"/>
      <c r="S221" s="343"/>
      <c r="T221" s="343"/>
      <c r="U221" s="343"/>
      <c r="V221" s="343"/>
      <c r="W221" s="343"/>
      <c r="X221" s="343"/>
      <c r="Y221" s="343"/>
      <c r="Z221" s="343"/>
      <c r="AA221" s="343"/>
      <c r="AE221" s="457"/>
    </row>
    <row r="222" spans="3:31" x14ac:dyDescent="0.2">
      <c r="C222" s="454"/>
      <c r="D222" s="455"/>
      <c r="E222" s="343"/>
      <c r="F222" s="343"/>
      <c r="G222" s="343"/>
      <c r="H222" s="343"/>
      <c r="I222" s="343"/>
      <c r="J222" s="343"/>
      <c r="K222" s="343"/>
      <c r="L222" s="343"/>
      <c r="M222" s="343"/>
      <c r="N222" s="343"/>
      <c r="O222" s="343"/>
      <c r="P222" s="343"/>
      <c r="Q222" s="343"/>
      <c r="R222" s="343"/>
      <c r="S222" s="343"/>
      <c r="T222" s="343"/>
      <c r="U222" s="343"/>
      <c r="V222" s="343"/>
      <c r="W222" s="343"/>
      <c r="X222" s="343"/>
      <c r="Y222" s="343"/>
      <c r="Z222" s="343"/>
      <c r="AA222" s="343"/>
      <c r="AE222" s="457"/>
    </row>
    <row r="223" spans="3:31" x14ac:dyDescent="0.2">
      <c r="C223" s="454"/>
      <c r="D223" s="455"/>
      <c r="E223" s="343"/>
      <c r="F223" s="343"/>
      <c r="G223" s="343"/>
      <c r="H223" s="343"/>
      <c r="I223" s="343"/>
      <c r="J223" s="343"/>
      <c r="K223" s="343"/>
      <c r="L223" s="343"/>
      <c r="M223" s="343"/>
      <c r="N223" s="343"/>
      <c r="O223" s="343"/>
      <c r="P223" s="343"/>
      <c r="Q223" s="343"/>
      <c r="R223" s="343"/>
      <c r="S223" s="343"/>
      <c r="T223" s="343"/>
      <c r="U223" s="343"/>
      <c r="V223" s="343"/>
      <c r="W223" s="343"/>
      <c r="X223" s="343"/>
      <c r="Y223" s="343"/>
      <c r="Z223" s="343"/>
      <c r="AA223" s="343"/>
      <c r="AE223" s="457"/>
    </row>
    <row r="224" spans="3:31" x14ac:dyDescent="0.2">
      <c r="C224" s="454"/>
      <c r="D224" s="455"/>
      <c r="E224" s="343"/>
      <c r="F224" s="343"/>
      <c r="G224" s="343"/>
      <c r="H224" s="343"/>
      <c r="I224" s="343"/>
      <c r="J224" s="343"/>
      <c r="K224" s="343"/>
      <c r="L224" s="343"/>
      <c r="M224" s="343"/>
      <c r="N224" s="343"/>
      <c r="O224" s="343"/>
      <c r="P224" s="343"/>
      <c r="Q224" s="343"/>
      <c r="R224" s="343"/>
      <c r="S224" s="343"/>
      <c r="T224" s="343"/>
      <c r="U224" s="343"/>
      <c r="V224" s="343"/>
      <c r="W224" s="343"/>
      <c r="X224" s="343"/>
      <c r="Y224" s="343"/>
      <c r="Z224" s="343"/>
      <c r="AA224" s="343"/>
      <c r="AE224" s="457"/>
    </row>
    <row r="225" spans="3:31" x14ac:dyDescent="0.2">
      <c r="C225" s="454"/>
      <c r="D225" s="455"/>
      <c r="E225" s="343"/>
      <c r="F225" s="343"/>
      <c r="G225" s="343"/>
      <c r="H225" s="343"/>
      <c r="I225" s="343"/>
      <c r="J225" s="343"/>
      <c r="K225" s="343"/>
      <c r="L225" s="343"/>
      <c r="M225" s="343"/>
      <c r="N225" s="343"/>
      <c r="O225" s="343"/>
      <c r="P225" s="343"/>
      <c r="Q225" s="343"/>
      <c r="R225" s="343"/>
      <c r="S225" s="343"/>
      <c r="T225" s="343"/>
      <c r="U225" s="343"/>
      <c r="V225" s="343"/>
      <c r="W225" s="343"/>
      <c r="X225" s="343"/>
      <c r="Y225" s="343"/>
      <c r="Z225" s="343"/>
      <c r="AA225" s="343"/>
      <c r="AE225" s="457"/>
    </row>
    <row r="226" spans="3:31" x14ac:dyDescent="0.2">
      <c r="C226" s="454"/>
      <c r="D226" s="455"/>
      <c r="E226" s="343"/>
      <c r="F226" s="343"/>
      <c r="G226" s="343"/>
      <c r="H226" s="343"/>
      <c r="I226" s="343"/>
      <c r="J226" s="343"/>
      <c r="K226" s="343"/>
      <c r="L226" s="343"/>
      <c r="M226" s="343"/>
      <c r="N226" s="343"/>
      <c r="O226" s="343"/>
      <c r="P226" s="343"/>
      <c r="Q226" s="343"/>
      <c r="R226" s="343"/>
      <c r="S226" s="343"/>
      <c r="T226" s="343"/>
      <c r="U226" s="343"/>
      <c r="V226" s="343"/>
      <c r="W226" s="343"/>
      <c r="X226" s="343"/>
      <c r="Y226" s="343"/>
      <c r="Z226" s="343"/>
      <c r="AA226" s="343"/>
      <c r="AE226" s="457"/>
    </row>
    <row r="227" spans="3:31" x14ac:dyDescent="0.2">
      <c r="C227" s="454"/>
      <c r="D227" s="455"/>
      <c r="E227" s="343"/>
      <c r="F227" s="343"/>
      <c r="G227" s="343"/>
      <c r="H227" s="343"/>
      <c r="I227" s="343"/>
      <c r="J227" s="343"/>
      <c r="K227" s="343"/>
      <c r="L227" s="343"/>
      <c r="M227" s="343"/>
      <c r="N227" s="343"/>
      <c r="O227" s="343"/>
      <c r="P227" s="343"/>
      <c r="Q227" s="343"/>
      <c r="R227" s="343"/>
      <c r="S227" s="343"/>
      <c r="T227" s="343"/>
      <c r="U227" s="343"/>
      <c r="V227" s="343"/>
      <c r="W227" s="343"/>
      <c r="X227" s="343"/>
      <c r="Y227" s="343"/>
      <c r="Z227" s="343"/>
      <c r="AA227" s="343"/>
      <c r="AE227" s="457"/>
    </row>
    <row r="228" spans="3:31" x14ac:dyDescent="0.2">
      <c r="C228" s="454"/>
      <c r="D228" s="455"/>
      <c r="E228" s="343"/>
      <c r="F228" s="343"/>
      <c r="G228" s="343"/>
      <c r="H228" s="343"/>
      <c r="I228" s="343"/>
      <c r="J228" s="343"/>
      <c r="K228" s="343"/>
      <c r="L228" s="343"/>
      <c r="M228" s="343"/>
      <c r="N228" s="343"/>
      <c r="O228" s="343"/>
      <c r="P228" s="343"/>
      <c r="Q228" s="343"/>
      <c r="R228" s="343"/>
      <c r="S228" s="343"/>
      <c r="T228" s="343"/>
      <c r="U228" s="343"/>
      <c r="V228" s="343"/>
      <c r="W228" s="343"/>
      <c r="X228" s="343"/>
      <c r="Y228" s="343"/>
      <c r="Z228" s="343"/>
      <c r="AA228" s="343"/>
      <c r="AE228" s="457"/>
    </row>
    <row r="229" spans="3:31" x14ac:dyDescent="0.2">
      <c r="C229" s="454"/>
      <c r="D229" s="455"/>
      <c r="E229" s="343"/>
      <c r="F229" s="343"/>
      <c r="G229" s="343"/>
      <c r="H229" s="343"/>
      <c r="I229" s="343"/>
      <c r="J229" s="343"/>
      <c r="K229" s="343"/>
      <c r="L229" s="343"/>
      <c r="M229" s="343"/>
      <c r="N229" s="343"/>
      <c r="O229" s="343"/>
      <c r="P229" s="343"/>
      <c r="Q229" s="343"/>
      <c r="R229" s="343"/>
      <c r="S229" s="343"/>
      <c r="T229" s="343"/>
      <c r="U229" s="343"/>
      <c r="V229" s="343"/>
      <c r="W229" s="343"/>
      <c r="X229" s="343"/>
      <c r="Y229" s="343"/>
      <c r="Z229" s="343"/>
      <c r="AA229" s="343"/>
      <c r="AE229" s="457"/>
    </row>
    <row r="230" spans="3:31" x14ac:dyDescent="0.2">
      <c r="C230" s="454"/>
      <c r="D230" s="455"/>
      <c r="E230" s="343"/>
      <c r="F230" s="343"/>
      <c r="G230" s="343"/>
      <c r="H230" s="343"/>
      <c r="I230" s="343"/>
      <c r="J230" s="343"/>
      <c r="K230" s="343"/>
      <c r="L230" s="343"/>
      <c r="M230" s="343"/>
      <c r="N230" s="343"/>
      <c r="O230" s="343"/>
      <c r="P230" s="343"/>
      <c r="Q230" s="343"/>
      <c r="R230" s="343"/>
      <c r="S230" s="343"/>
      <c r="T230" s="343"/>
      <c r="U230" s="343"/>
      <c r="V230" s="343"/>
      <c r="W230" s="343"/>
      <c r="X230" s="343"/>
      <c r="Y230" s="343"/>
      <c r="Z230" s="343"/>
      <c r="AA230" s="343"/>
      <c r="AE230" s="457"/>
    </row>
    <row r="231" spans="3:31" x14ac:dyDescent="0.2">
      <c r="C231" s="454"/>
      <c r="D231" s="455"/>
      <c r="E231" s="343"/>
      <c r="F231" s="343"/>
      <c r="G231" s="343"/>
      <c r="H231" s="343"/>
      <c r="I231" s="343"/>
      <c r="J231" s="343"/>
      <c r="K231" s="343"/>
      <c r="L231" s="343"/>
      <c r="M231" s="343"/>
      <c r="N231" s="343"/>
      <c r="O231" s="343"/>
      <c r="P231" s="343"/>
      <c r="Q231" s="343"/>
      <c r="R231" s="343"/>
      <c r="S231" s="343"/>
      <c r="T231" s="343"/>
      <c r="U231" s="343"/>
      <c r="V231" s="343"/>
      <c r="W231" s="343"/>
      <c r="X231" s="343"/>
      <c r="Y231" s="343"/>
      <c r="Z231" s="343"/>
      <c r="AA231" s="343"/>
      <c r="AE231" s="457"/>
    </row>
    <row r="232" spans="3:31" x14ac:dyDescent="0.2">
      <c r="C232" s="454"/>
      <c r="D232" s="455"/>
      <c r="E232" s="343"/>
      <c r="F232" s="343"/>
      <c r="G232" s="343"/>
      <c r="H232" s="343"/>
      <c r="I232" s="343"/>
      <c r="J232" s="343"/>
      <c r="K232" s="343"/>
      <c r="L232" s="343"/>
      <c r="M232" s="343"/>
      <c r="N232" s="343"/>
      <c r="O232" s="343"/>
      <c r="P232" s="343"/>
      <c r="Q232" s="343"/>
      <c r="R232" s="343"/>
      <c r="S232" s="343"/>
      <c r="T232" s="343"/>
      <c r="U232" s="343"/>
      <c r="V232" s="343"/>
      <c r="W232" s="343"/>
      <c r="X232" s="343"/>
      <c r="Y232" s="343"/>
      <c r="Z232" s="343"/>
      <c r="AA232" s="343"/>
      <c r="AE232" s="457"/>
    </row>
    <row r="233" spans="3:31" x14ac:dyDescent="0.2">
      <c r="C233" s="454"/>
      <c r="D233" s="455"/>
      <c r="E233" s="343"/>
      <c r="F233" s="343"/>
      <c r="G233" s="343"/>
      <c r="H233" s="343"/>
      <c r="I233" s="343"/>
      <c r="J233" s="343"/>
      <c r="K233" s="343"/>
      <c r="L233" s="343"/>
      <c r="M233" s="343"/>
      <c r="N233" s="343"/>
      <c r="O233" s="343"/>
      <c r="P233" s="343"/>
      <c r="Q233" s="343"/>
      <c r="R233" s="343"/>
      <c r="S233" s="343"/>
      <c r="T233" s="343"/>
      <c r="U233" s="343"/>
      <c r="V233" s="343"/>
      <c r="W233" s="343"/>
      <c r="X233" s="343"/>
      <c r="Y233" s="343"/>
      <c r="Z233" s="343"/>
      <c r="AA233" s="343"/>
      <c r="AE233" s="457"/>
    </row>
    <row r="234" spans="3:31" x14ac:dyDescent="0.2">
      <c r="C234" s="454"/>
      <c r="D234" s="455"/>
      <c r="E234" s="343"/>
      <c r="F234" s="343"/>
      <c r="G234" s="343"/>
      <c r="H234" s="343"/>
      <c r="I234" s="343"/>
      <c r="J234" s="343"/>
      <c r="K234" s="343"/>
      <c r="L234" s="343"/>
      <c r="M234" s="343"/>
      <c r="N234" s="343"/>
      <c r="O234" s="343"/>
      <c r="P234" s="343"/>
      <c r="Q234" s="343"/>
      <c r="R234" s="343"/>
      <c r="S234" s="343"/>
      <c r="T234" s="343"/>
      <c r="U234" s="343"/>
      <c r="V234" s="343"/>
      <c r="W234" s="343"/>
      <c r="X234" s="343"/>
      <c r="Y234" s="343"/>
      <c r="Z234" s="343"/>
      <c r="AA234" s="343"/>
      <c r="AE234" s="457"/>
    </row>
    <row r="235" spans="3:31" x14ac:dyDescent="0.2">
      <c r="C235" s="454"/>
      <c r="D235" s="455"/>
      <c r="E235" s="343"/>
      <c r="F235" s="343"/>
      <c r="G235" s="343"/>
      <c r="H235" s="343"/>
      <c r="I235" s="343"/>
      <c r="J235" s="343"/>
      <c r="K235" s="343"/>
      <c r="L235" s="343"/>
      <c r="M235" s="343"/>
      <c r="N235" s="343"/>
      <c r="O235" s="343"/>
      <c r="P235" s="343"/>
      <c r="Q235" s="343"/>
      <c r="R235" s="343"/>
      <c r="S235" s="343"/>
      <c r="T235" s="343"/>
      <c r="U235" s="343"/>
      <c r="V235" s="343"/>
      <c r="W235" s="343"/>
      <c r="X235" s="343"/>
      <c r="Y235" s="343"/>
      <c r="Z235" s="343"/>
      <c r="AA235" s="343"/>
      <c r="AE235" s="457"/>
    </row>
    <row r="236" spans="3:31" x14ac:dyDescent="0.2">
      <c r="C236" s="454"/>
      <c r="D236" s="455"/>
      <c r="E236" s="343"/>
      <c r="F236" s="343"/>
      <c r="G236" s="343"/>
      <c r="H236" s="343"/>
      <c r="I236" s="343"/>
      <c r="J236" s="343"/>
      <c r="K236" s="343"/>
      <c r="L236" s="343"/>
      <c r="M236" s="343"/>
      <c r="N236" s="343"/>
      <c r="O236" s="343"/>
      <c r="P236" s="343"/>
      <c r="Q236" s="343"/>
      <c r="R236" s="343"/>
      <c r="S236" s="343"/>
      <c r="T236" s="343"/>
      <c r="U236" s="343"/>
      <c r="V236" s="343"/>
      <c r="W236" s="343"/>
      <c r="X236" s="343"/>
      <c r="Y236" s="343"/>
      <c r="Z236" s="343"/>
      <c r="AA236" s="343"/>
      <c r="AE236" s="457"/>
    </row>
    <row r="237" spans="3:31" x14ac:dyDescent="0.2">
      <c r="C237" s="454"/>
      <c r="D237" s="455"/>
      <c r="E237" s="343"/>
      <c r="F237" s="343"/>
      <c r="G237" s="343"/>
      <c r="H237" s="343"/>
      <c r="I237" s="343"/>
      <c r="J237" s="343"/>
      <c r="K237" s="343"/>
      <c r="L237" s="343"/>
      <c r="M237" s="343"/>
      <c r="N237" s="343"/>
      <c r="O237" s="343"/>
      <c r="P237" s="343"/>
      <c r="Q237" s="343"/>
      <c r="R237" s="343"/>
      <c r="S237" s="343"/>
      <c r="T237" s="343"/>
      <c r="U237" s="343"/>
      <c r="V237" s="343"/>
      <c r="W237" s="343"/>
      <c r="X237" s="343"/>
      <c r="Y237" s="343"/>
      <c r="Z237" s="343"/>
      <c r="AA237" s="343"/>
      <c r="AE237" s="457"/>
    </row>
    <row r="238" spans="3:31" x14ac:dyDescent="0.2">
      <c r="C238" s="454"/>
      <c r="D238" s="455"/>
      <c r="E238" s="343"/>
      <c r="F238" s="343"/>
      <c r="G238" s="343"/>
      <c r="H238" s="343"/>
      <c r="I238" s="343"/>
      <c r="J238" s="343"/>
      <c r="K238" s="343"/>
      <c r="L238" s="343"/>
      <c r="M238" s="343"/>
      <c r="N238" s="343"/>
      <c r="O238" s="343"/>
      <c r="P238" s="343"/>
      <c r="Q238" s="343"/>
      <c r="R238" s="343"/>
      <c r="S238" s="343"/>
      <c r="T238" s="343"/>
      <c r="U238" s="343"/>
      <c r="V238" s="343"/>
      <c r="W238" s="343"/>
      <c r="X238" s="343"/>
      <c r="Y238" s="343"/>
      <c r="Z238" s="343"/>
      <c r="AA238" s="343"/>
      <c r="AE238" s="457"/>
    </row>
    <row r="239" spans="3:31" x14ac:dyDescent="0.2">
      <c r="C239" s="454"/>
      <c r="D239" s="455"/>
      <c r="E239" s="343"/>
      <c r="F239" s="343"/>
      <c r="G239" s="343"/>
      <c r="H239" s="343"/>
      <c r="I239" s="343"/>
      <c r="J239" s="343"/>
      <c r="K239" s="343"/>
      <c r="L239" s="343"/>
      <c r="M239" s="343"/>
      <c r="N239" s="343"/>
      <c r="O239" s="343"/>
      <c r="P239" s="343"/>
      <c r="Q239" s="343"/>
      <c r="R239" s="343"/>
      <c r="S239" s="343"/>
      <c r="T239" s="343"/>
      <c r="U239" s="343"/>
      <c r="V239" s="343"/>
      <c r="W239" s="343"/>
      <c r="X239" s="343"/>
      <c r="Y239" s="343"/>
      <c r="Z239" s="343"/>
      <c r="AA239" s="343"/>
      <c r="AE239" s="457"/>
    </row>
    <row r="240" spans="3:31" x14ac:dyDescent="0.2">
      <c r="C240" s="454"/>
      <c r="D240" s="455"/>
      <c r="E240" s="343"/>
      <c r="F240" s="343"/>
      <c r="G240" s="343"/>
      <c r="H240" s="343"/>
      <c r="I240" s="343"/>
      <c r="J240" s="343"/>
      <c r="K240" s="343"/>
      <c r="L240" s="343"/>
      <c r="M240" s="343"/>
      <c r="N240" s="343"/>
      <c r="O240" s="343"/>
      <c r="P240" s="343"/>
      <c r="Q240" s="343"/>
      <c r="R240" s="343"/>
      <c r="S240" s="343"/>
      <c r="T240" s="343"/>
      <c r="U240" s="343"/>
      <c r="V240" s="343"/>
      <c r="W240" s="343"/>
      <c r="X240" s="343"/>
      <c r="Y240" s="343"/>
      <c r="Z240" s="343"/>
      <c r="AA240" s="343"/>
      <c r="AE240" s="457"/>
    </row>
    <row r="241" spans="3:31" x14ac:dyDescent="0.2">
      <c r="C241" s="454"/>
      <c r="D241" s="455"/>
      <c r="E241" s="343"/>
      <c r="F241" s="343"/>
      <c r="G241" s="343"/>
      <c r="H241" s="343"/>
      <c r="I241" s="343"/>
      <c r="J241" s="343"/>
      <c r="K241" s="343"/>
      <c r="L241" s="343"/>
      <c r="M241" s="343"/>
      <c r="N241" s="343"/>
      <c r="O241" s="343"/>
      <c r="P241" s="343"/>
      <c r="Q241" s="343"/>
      <c r="R241" s="343"/>
      <c r="S241" s="343"/>
      <c r="T241" s="343"/>
      <c r="U241" s="343"/>
      <c r="V241" s="343"/>
      <c r="W241" s="343"/>
      <c r="X241" s="343"/>
      <c r="Y241" s="343"/>
      <c r="Z241" s="343"/>
      <c r="AA241" s="343"/>
      <c r="AE241" s="457"/>
    </row>
    <row r="242" spans="3:31" x14ac:dyDescent="0.2">
      <c r="C242" s="454"/>
      <c r="D242" s="455"/>
      <c r="E242" s="343"/>
      <c r="F242" s="343"/>
      <c r="G242" s="343"/>
      <c r="H242" s="343"/>
      <c r="I242" s="343"/>
      <c r="J242" s="343"/>
      <c r="K242" s="343"/>
      <c r="L242" s="343"/>
      <c r="M242" s="343"/>
      <c r="N242" s="343"/>
      <c r="O242" s="343"/>
      <c r="P242" s="343"/>
      <c r="Q242" s="343"/>
      <c r="R242" s="343"/>
      <c r="S242" s="343"/>
      <c r="T242" s="343"/>
      <c r="U242" s="343"/>
      <c r="V242" s="343"/>
      <c r="W242" s="343"/>
      <c r="X242" s="343"/>
      <c r="Y242" s="343"/>
      <c r="Z242" s="343"/>
      <c r="AA242" s="343"/>
    </row>
    <row r="243" spans="3:31" x14ac:dyDescent="0.2">
      <c r="C243" s="454"/>
      <c r="D243" s="455"/>
      <c r="E243" s="343"/>
      <c r="F243" s="343"/>
      <c r="G243" s="343"/>
      <c r="H243" s="343"/>
      <c r="I243" s="343"/>
      <c r="J243" s="343"/>
      <c r="K243" s="343"/>
      <c r="L243" s="343"/>
      <c r="M243" s="343"/>
      <c r="N243" s="343"/>
      <c r="O243" s="343"/>
      <c r="P243" s="343"/>
      <c r="Q243" s="343"/>
      <c r="R243" s="343"/>
      <c r="S243" s="343"/>
      <c r="T243" s="343"/>
      <c r="U243" s="343"/>
      <c r="V243" s="343"/>
      <c r="W243" s="343"/>
      <c r="X243" s="343"/>
      <c r="Y243" s="343"/>
      <c r="Z243" s="343"/>
      <c r="AA243" s="343"/>
    </row>
    <row r="244" spans="3:31" x14ac:dyDescent="0.2">
      <c r="C244" s="454"/>
      <c r="D244" s="455"/>
      <c r="E244" s="343"/>
      <c r="F244" s="343"/>
      <c r="G244" s="343"/>
      <c r="H244" s="343"/>
      <c r="I244" s="343"/>
      <c r="J244" s="343"/>
      <c r="K244" s="343"/>
      <c r="L244" s="343"/>
      <c r="M244" s="343"/>
      <c r="N244" s="343"/>
      <c r="O244" s="343"/>
      <c r="P244" s="343"/>
      <c r="Q244" s="343"/>
      <c r="R244" s="343"/>
      <c r="S244" s="343"/>
      <c r="T244" s="343"/>
      <c r="U244" s="343"/>
      <c r="V244" s="343"/>
      <c r="W244" s="343"/>
      <c r="X244" s="343"/>
      <c r="Y244" s="343"/>
      <c r="Z244" s="343"/>
      <c r="AA244" s="343"/>
    </row>
    <row r="245" spans="3:31" x14ac:dyDescent="0.2">
      <c r="C245" s="454"/>
      <c r="D245" s="455"/>
      <c r="E245" s="343"/>
      <c r="F245" s="343"/>
      <c r="G245" s="343"/>
      <c r="H245" s="343"/>
      <c r="I245" s="343"/>
      <c r="J245" s="343"/>
      <c r="K245" s="343"/>
      <c r="L245" s="343"/>
      <c r="M245" s="343"/>
      <c r="N245" s="343"/>
      <c r="O245" s="343"/>
      <c r="P245" s="343"/>
      <c r="Q245" s="343"/>
      <c r="R245" s="343"/>
      <c r="S245" s="343"/>
      <c r="T245" s="343"/>
      <c r="U245" s="343"/>
      <c r="V245" s="343"/>
      <c r="W245" s="343"/>
      <c r="X245" s="343"/>
      <c r="Y245" s="343"/>
      <c r="Z245" s="343"/>
      <c r="AA245" s="343"/>
    </row>
    <row r="246" spans="3:31" x14ac:dyDescent="0.2">
      <c r="C246" s="454"/>
      <c r="D246" s="455"/>
      <c r="E246" s="343"/>
      <c r="F246" s="343"/>
      <c r="G246" s="343"/>
      <c r="H246" s="343"/>
      <c r="I246" s="343"/>
      <c r="J246" s="343"/>
      <c r="K246" s="343"/>
      <c r="L246" s="343"/>
      <c r="M246" s="343"/>
      <c r="N246" s="343"/>
      <c r="O246" s="343"/>
      <c r="P246" s="343"/>
      <c r="Q246" s="343"/>
      <c r="R246" s="343"/>
      <c r="S246" s="343"/>
      <c r="T246" s="343"/>
      <c r="U246" s="343"/>
      <c r="V246" s="343"/>
      <c r="W246" s="343"/>
      <c r="X246" s="343"/>
      <c r="Y246" s="343"/>
    </row>
    <row r="247" spans="3:31" x14ac:dyDescent="0.2">
      <c r="C247" s="454"/>
      <c r="D247" s="455"/>
      <c r="E247" s="343"/>
      <c r="F247" s="343"/>
      <c r="G247" s="343"/>
      <c r="H247" s="343"/>
      <c r="I247" s="343"/>
      <c r="J247" s="343"/>
      <c r="K247" s="343"/>
      <c r="L247" s="343"/>
      <c r="M247" s="343"/>
      <c r="N247" s="343"/>
      <c r="O247" s="343"/>
      <c r="P247" s="343"/>
      <c r="Q247" s="343"/>
      <c r="R247" s="343"/>
      <c r="S247" s="343"/>
      <c r="T247" s="343"/>
      <c r="U247" s="343"/>
      <c r="V247" s="343"/>
      <c r="W247" s="343"/>
      <c r="X247" s="343"/>
      <c r="Y247" s="343"/>
    </row>
    <row r="248" spans="3:31" x14ac:dyDescent="0.2">
      <c r="C248" s="454"/>
      <c r="D248" s="455"/>
      <c r="E248" s="343"/>
      <c r="F248" s="343"/>
      <c r="G248" s="343"/>
      <c r="H248" s="343"/>
      <c r="I248" s="343"/>
      <c r="J248" s="343"/>
      <c r="K248" s="343"/>
      <c r="L248" s="343"/>
      <c r="M248" s="343"/>
      <c r="N248" s="343"/>
      <c r="O248" s="343"/>
      <c r="P248" s="343"/>
      <c r="Q248" s="343"/>
      <c r="R248" s="343"/>
      <c r="S248" s="343"/>
      <c r="T248" s="343"/>
      <c r="U248" s="343"/>
      <c r="V248" s="343"/>
      <c r="W248" s="343"/>
      <c r="X248" s="343"/>
      <c r="Y248" s="343"/>
    </row>
    <row r="249" spans="3:31" x14ac:dyDescent="0.2">
      <c r="C249" s="454"/>
      <c r="D249" s="455"/>
      <c r="E249" s="343"/>
      <c r="F249" s="343"/>
      <c r="G249" s="343"/>
      <c r="H249" s="343"/>
      <c r="I249" s="343"/>
      <c r="J249" s="343"/>
      <c r="K249" s="343"/>
      <c r="L249" s="343"/>
      <c r="M249" s="343"/>
      <c r="N249" s="343"/>
      <c r="O249" s="343"/>
      <c r="P249" s="343"/>
      <c r="Q249" s="343"/>
      <c r="R249" s="343"/>
      <c r="S249" s="343"/>
      <c r="T249" s="343"/>
      <c r="U249" s="343"/>
      <c r="V249" s="343"/>
      <c r="W249" s="343"/>
      <c r="X249" s="343"/>
      <c r="Y249" s="343"/>
    </row>
    <row r="250" spans="3:31" x14ac:dyDescent="0.2">
      <c r="C250" s="454"/>
      <c r="D250" s="455"/>
      <c r="E250" s="343"/>
      <c r="F250" s="343"/>
      <c r="G250" s="343"/>
      <c r="H250" s="343"/>
      <c r="I250" s="343"/>
      <c r="J250" s="343"/>
      <c r="K250" s="343"/>
      <c r="L250" s="343"/>
      <c r="M250" s="343"/>
      <c r="N250" s="343"/>
      <c r="O250" s="343"/>
      <c r="P250" s="343"/>
      <c r="Q250" s="343"/>
      <c r="R250" s="343"/>
      <c r="S250" s="343"/>
      <c r="T250" s="343"/>
      <c r="U250" s="343"/>
      <c r="V250" s="343"/>
      <c r="W250" s="343"/>
      <c r="X250" s="343"/>
      <c r="Y250" s="343"/>
    </row>
    <row r="251" spans="3:31" x14ac:dyDescent="0.2">
      <c r="C251" s="454"/>
      <c r="D251" s="455"/>
      <c r="E251" s="343"/>
      <c r="F251" s="343"/>
      <c r="G251" s="343"/>
      <c r="H251" s="343"/>
      <c r="I251" s="343"/>
      <c r="J251" s="343"/>
      <c r="K251" s="343"/>
      <c r="L251" s="343"/>
      <c r="M251" s="343"/>
      <c r="N251" s="343"/>
      <c r="O251" s="343"/>
      <c r="P251" s="343"/>
      <c r="Q251" s="343"/>
      <c r="R251" s="343"/>
      <c r="S251" s="343"/>
      <c r="T251" s="343"/>
      <c r="U251" s="343"/>
      <c r="V251" s="343"/>
      <c r="W251" s="343"/>
      <c r="X251" s="343"/>
      <c r="Y251" s="343"/>
    </row>
    <row r="252" spans="3:31" x14ac:dyDescent="0.2">
      <c r="C252" s="454"/>
      <c r="D252" s="455"/>
      <c r="E252" s="343"/>
      <c r="F252" s="343"/>
      <c r="G252" s="343"/>
      <c r="H252" s="343"/>
      <c r="I252" s="343"/>
      <c r="J252" s="343"/>
      <c r="K252" s="343"/>
      <c r="L252" s="343"/>
      <c r="M252" s="343"/>
      <c r="N252" s="343"/>
      <c r="O252" s="343"/>
      <c r="P252" s="343"/>
      <c r="Q252" s="343"/>
      <c r="R252" s="343"/>
      <c r="S252" s="343"/>
      <c r="T252" s="343"/>
      <c r="U252" s="343"/>
      <c r="V252" s="343"/>
      <c r="W252" s="343"/>
      <c r="X252" s="343"/>
      <c r="Y252" s="343"/>
    </row>
    <row r="253" spans="3:31" x14ac:dyDescent="0.2">
      <c r="C253" s="454"/>
      <c r="D253" s="455"/>
      <c r="E253" s="343"/>
      <c r="F253" s="343"/>
      <c r="G253" s="343"/>
      <c r="H253" s="343"/>
      <c r="I253" s="343"/>
      <c r="J253" s="343"/>
      <c r="K253" s="343"/>
      <c r="L253" s="343"/>
      <c r="M253" s="343"/>
      <c r="N253" s="343"/>
      <c r="O253" s="343"/>
      <c r="P253" s="343"/>
      <c r="Q253" s="343"/>
      <c r="R253" s="343"/>
      <c r="S253" s="343"/>
      <c r="T253" s="343"/>
      <c r="U253" s="343"/>
      <c r="V253" s="343"/>
      <c r="W253" s="343"/>
      <c r="X253" s="343"/>
      <c r="Y253" s="343"/>
    </row>
    <row r="254" spans="3:31" x14ac:dyDescent="0.2">
      <c r="C254" s="454"/>
      <c r="D254" s="455"/>
      <c r="E254" s="343"/>
      <c r="F254" s="343"/>
      <c r="G254" s="343"/>
      <c r="H254" s="343"/>
      <c r="I254" s="343"/>
      <c r="J254" s="343"/>
      <c r="K254" s="343"/>
      <c r="L254" s="343"/>
      <c r="M254" s="343"/>
      <c r="N254" s="343"/>
      <c r="O254" s="343"/>
      <c r="P254" s="343"/>
      <c r="Q254" s="343"/>
      <c r="R254" s="343"/>
      <c r="S254" s="343"/>
      <c r="T254" s="343"/>
      <c r="U254" s="343"/>
      <c r="V254" s="343"/>
      <c r="W254" s="343"/>
      <c r="X254" s="343"/>
      <c r="Y254" s="343"/>
    </row>
    <row r="255" spans="3:31" x14ac:dyDescent="0.2">
      <c r="C255" s="454"/>
      <c r="D255" s="455"/>
      <c r="E255" s="343"/>
      <c r="F255" s="343"/>
      <c r="G255" s="343"/>
      <c r="H255" s="343"/>
      <c r="I255" s="343"/>
      <c r="J255" s="343"/>
      <c r="K255" s="343"/>
      <c r="L255" s="343"/>
      <c r="M255" s="343"/>
      <c r="N255" s="343"/>
      <c r="O255" s="343"/>
      <c r="P255" s="343"/>
      <c r="Q255" s="343"/>
      <c r="R255" s="343"/>
      <c r="S255" s="343"/>
      <c r="T255" s="343"/>
      <c r="U255" s="343"/>
      <c r="V255" s="343"/>
      <c r="W255" s="343"/>
      <c r="X255" s="343"/>
      <c r="Y255" s="343"/>
    </row>
    <row r="256" spans="3:31" x14ac:dyDescent="0.2">
      <c r="C256" s="454"/>
      <c r="D256" s="455"/>
      <c r="E256" s="343"/>
      <c r="F256" s="343"/>
      <c r="G256" s="343"/>
      <c r="H256" s="343"/>
      <c r="I256" s="343"/>
      <c r="J256" s="343"/>
      <c r="K256" s="343"/>
      <c r="L256" s="343"/>
      <c r="M256" s="343"/>
      <c r="N256" s="343"/>
      <c r="O256" s="343"/>
      <c r="P256" s="343"/>
      <c r="Q256" s="343"/>
      <c r="R256" s="343"/>
      <c r="S256" s="343"/>
      <c r="T256" s="343"/>
      <c r="U256" s="343"/>
      <c r="V256" s="343"/>
      <c r="W256" s="343"/>
      <c r="X256" s="343"/>
      <c r="Y256" s="343"/>
    </row>
    <row r="257" spans="3:5" x14ac:dyDescent="0.2">
      <c r="C257" s="454"/>
      <c r="E257" s="457"/>
    </row>
    <row r="258" spans="3:5" x14ac:dyDescent="0.2">
      <c r="C258" s="454"/>
      <c r="E258" s="457"/>
    </row>
    <row r="259" spans="3:5" x14ac:dyDescent="0.2">
      <c r="C259" s="454"/>
      <c r="E259" s="457"/>
    </row>
    <row r="260" spans="3:5" x14ac:dyDescent="0.2">
      <c r="C260" s="454"/>
      <c r="E260" s="457"/>
    </row>
    <row r="261" spans="3:5" x14ac:dyDescent="0.2">
      <c r="C261" s="454"/>
      <c r="E261" s="457"/>
    </row>
    <row r="262" spans="3:5" x14ac:dyDescent="0.2">
      <c r="C262" s="454"/>
      <c r="E262" s="457"/>
    </row>
    <row r="263" spans="3:5" x14ac:dyDescent="0.2">
      <c r="C263" s="454"/>
      <c r="E263" s="457"/>
    </row>
    <row r="264" spans="3:5" x14ac:dyDescent="0.2">
      <c r="C264" s="454"/>
      <c r="E264" s="457"/>
    </row>
    <row r="265" spans="3:5" x14ac:dyDescent="0.2">
      <c r="C265" s="454"/>
      <c r="E265" s="457"/>
    </row>
    <row r="266" spans="3:5" x14ac:dyDescent="0.2">
      <c r="C266" s="454"/>
      <c r="E266" s="457"/>
    </row>
    <row r="267" spans="3:5" x14ac:dyDescent="0.2">
      <c r="C267" s="454"/>
      <c r="E267" s="457"/>
    </row>
    <row r="268" spans="3:5" x14ac:dyDescent="0.2">
      <c r="C268" s="454"/>
      <c r="E268" s="457"/>
    </row>
    <row r="269" spans="3:5" x14ac:dyDescent="0.2">
      <c r="C269" s="454"/>
      <c r="E269" s="457"/>
    </row>
    <row r="270" spans="3:5" x14ac:dyDescent="0.2">
      <c r="C270" s="454"/>
      <c r="E270" s="457"/>
    </row>
    <row r="271" spans="3:5" x14ac:dyDescent="0.2">
      <c r="C271" s="454"/>
      <c r="E271" s="457"/>
    </row>
    <row r="272" spans="3:5" x14ac:dyDescent="0.2">
      <c r="C272" s="454"/>
      <c r="E272" s="457"/>
    </row>
    <row r="273" spans="3:5" x14ac:dyDescent="0.2">
      <c r="C273" s="454"/>
      <c r="E273" s="457"/>
    </row>
    <row r="274" spans="3:5" x14ac:dyDescent="0.2">
      <c r="C274" s="454"/>
      <c r="E274" s="457"/>
    </row>
    <row r="275" spans="3:5" x14ac:dyDescent="0.2">
      <c r="C275" s="454"/>
      <c r="E275" s="457"/>
    </row>
    <row r="276" spans="3:5" x14ac:dyDescent="0.2">
      <c r="C276" s="454"/>
      <c r="E276" s="457"/>
    </row>
    <row r="277" spans="3:5" x14ac:dyDescent="0.2">
      <c r="C277" s="454"/>
      <c r="E277" s="457"/>
    </row>
    <row r="278" spans="3:5" x14ac:dyDescent="0.2">
      <c r="C278" s="454"/>
      <c r="E278" s="457"/>
    </row>
    <row r="279" spans="3:5" x14ac:dyDescent="0.2">
      <c r="C279" s="454"/>
      <c r="E279" s="457"/>
    </row>
    <row r="280" spans="3:5" x14ac:dyDescent="0.2">
      <c r="C280" s="454"/>
      <c r="E280" s="457"/>
    </row>
    <row r="281" spans="3:5" x14ac:dyDescent="0.2">
      <c r="C281" s="454"/>
      <c r="E281" s="457"/>
    </row>
    <row r="282" spans="3:5" x14ac:dyDescent="0.2">
      <c r="C282" s="454"/>
      <c r="E282" s="457"/>
    </row>
    <row r="283" spans="3:5" x14ac:dyDescent="0.2">
      <c r="C283" s="454"/>
      <c r="E283" s="457"/>
    </row>
    <row r="284" spans="3:5" x14ac:dyDescent="0.2">
      <c r="C284" s="454"/>
      <c r="E284" s="457"/>
    </row>
    <row r="285" spans="3:5" x14ac:dyDescent="0.2">
      <c r="C285" s="454"/>
      <c r="E285" s="457"/>
    </row>
    <row r="286" spans="3:5" x14ac:dyDescent="0.2">
      <c r="C286" s="454"/>
      <c r="E286" s="457"/>
    </row>
    <row r="287" spans="3:5" x14ac:dyDescent="0.2">
      <c r="C287" s="454"/>
      <c r="E287" s="457"/>
    </row>
    <row r="288" spans="3:5" x14ac:dyDescent="0.2">
      <c r="C288" s="454"/>
      <c r="E288" s="457"/>
    </row>
    <row r="289" spans="3:5" x14ac:dyDescent="0.2">
      <c r="C289" s="454"/>
      <c r="E289" s="457"/>
    </row>
    <row r="290" spans="3:5" x14ac:dyDescent="0.2">
      <c r="C290" s="454"/>
      <c r="E290" s="457"/>
    </row>
    <row r="291" spans="3:5" x14ac:dyDescent="0.2">
      <c r="C291" s="454"/>
      <c r="E291" s="457"/>
    </row>
    <row r="292" spans="3:5" x14ac:dyDescent="0.2">
      <c r="C292" s="454"/>
      <c r="E292" s="457"/>
    </row>
    <row r="293" spans="3:5" x14ac:dyDescent="0.2">
      <c r="C293" s="454"/>
      <c r="E293" s="457"/>
    </row>
    <row r="294" spans="3:5" x14ac:dyDescent="0.2">
      <c r="C294" s="454"/>
      <c r="E294" s="457"/>
    </row>
    <row r="295" spans="3:5" x14ac:dyDescent="0.2">
      <c r="C295" s="454"/>
      <c r="E295" s="457"/>
    </row>
    <row r="296" spans="3:5" x14ac:dyDescent="0.2">
      <c r="C296" s="454"/>
      <c r="E296" s="457"/>
    </row>
    <row r="297" spans="3:5" x14ac:dyDescent="0.2">
      <c r="C297" s="454"/>
      <c r="E297" s="457"/>
    </row>
    <row r="298" spans="3:5" x14ac:dyDescent="0.2">
      <c r="C298" s="454"/>
      <c r="E298" s="457"/>
    </row>
    <row r="299" spans="3:5" x14ac:dyDescent="0.2">
      <c r="C299" s="454"/>
      <c r="E299" s="457"/>
    </row>
    <row r="300" spans="3:5" x14ac:dyDescent="0.2">
      <c r="C300" s="454"/>
      <c r="E300" s="457"/>
    </row>
    <row r="301" spans="3:5" x14ac:dyDescent="0.2">
      <c r="C301" s="454"/>
      <c r="E301" s="457"/>
    </row>
    <row r="302" spans="3:5" x14ac:dyDescent="0.2">
      <c r="C302" s="454"/>
      <c r="E302" s="457"/>
    </row>
    <row r="303" spans="3:5" x14ac:dyDescent="0.2">
      <c r="C303" s="454"/>
      <c r="E303" s="457"/>
    </row>
    <row r="304" spans="3:5" x14ac:dyDescent="0.2">
      <c r="C304" s="454"/>
      <c r="E304" s="457"/>
    </row>
    <row r="305" spans="3:5" x14ac:dyDescent="0.2">
      <c r="C305" s="454"/>
      <c r="E305" s="457"/>
    </row>
    <row r="306" spans="3:5" x14ac:dyDescent="0.2">
      <c r="C306" s="454"/>
      <c r="E306" s="457"/>
    </row>
    <row r="307" spans="3:5" x14ac:dyDescent="0.2">
      <c r="C307" s="454"/>
      <c r="E307" s="457"/>
    </row>
    <row r="308" spans="3:5" x14ac:dyDescent="0.2">
      <c r="C308" s="454"/>
      <c r="E308" s="457"/>
    </row>
    <row r="309" spans="3:5" x14ac:dyDescent="0.2">
      <c r="C309" s="454"/>
      <c r="E309" s="457"/>
    </row>
    <row r="310" spans="3:5" x14ac:dyDescent="0.2">
      <c r="C310" s="454"/>
      <c r="E310" s="457"/>
    </row>
    <row r="311" spans="3:5" x14ac:dyDescent="0.2">
      <c r="C311" s="454"/>
      <c r="E311" s="457"/>
    </row>
    <row r="312" spans="3:5" x14ac:dyDescent="0.2">
      <c r="C312" s="454"/>
      <c r="E312" s="457"/>
    </row>
    <row r="313" spans="3:5" x14ac:dyDescent="0.2">
      <c r="C313" s="454"/>
      <c r="E313" s="457"/>
    </row>
    <row r="314" spans="3:5" x14ac:dyDescent="0.2">
      <c r="C314" s="454"/>
      <c r="E314" s="457"/>
    </row>
    <row r="315" spans="3:5" x14ac:dyDescent="0.2">
      <c r="E315" s="457"/>
    </row>
    <row r="316" spans="3:5" x14ac:dyDescent="0.2">
      <c r="E316" s="457"/>
    </row>
    <row r="317" spans="3:5" x14ac:dyDescent="0.2">
      <c r="E317" s="457"/>
    </row>
    <row r="318" spans="3:5" x14ac:dyDescent="0.2">
      <c r="E318" s="457"/>
    </row>
    <row r="319" spans="3:5" x14ac:dyDescent="0.2">
      <c r="E319" s="457"/>
    </row>
    <row r="320" spans="3:5" x14ac:dyDescent="0.2">
      <c r="E320" s="457"/>
    </row>
    <row r="321" spans="5:5" x14ac:dyDescent="0.2">
      <c r="E321" s="457"/>
    </row>
    <row r="322" spans="5:5" x14ac:dyDescent="0.2">
      <c r="E322" s="457"/>
    </row>
    <row r="323" spans="5:5" x14ac:dyDescent="0.2">
      <c r="E323" s="457"/>
    </row>
    <row r="324" spans="5:5" x14ac:dyDescent="0.2">
      <c r="E324" s="457"/>
    </row>
    <row r="325" spans="5:5" x14ac:dyDescent="0.2">
      <c r="E325" s="457"/>
    </row>
    <row r="326" spans="5:5" x14ac:dyDescent="0.2">
      <c r="E326" s="457"/>
    </row>
    <row r="327" spans="5:5" x14ac:dyDescent="0.2">
      <c r="E327" s="457"/>
    </row>
    <row r="328" spans="5:5" x14ac:dyDescent="0.2">
      <c r="E328" s="457"/>
    </row>
    <row r="329" spans="5:5" x14ac:dyDescent="0.2">
      <c r="E329" s="457"/>
    </row>
    <row r="330" spans="5:5" x14ac:dyDescent="0.2">
      <c r="E330" s="457"/>
    </row>
    <row r="331" spans="5:5" x14ac:dyDescent="0.2">
      <c r="E331" s="457"/>
    </row>
    <row r="332" spans="5:5" x14ac:dyDescent="0.2">
      <c r="E332" s="457"/>
    </row>
    <row r="333" spans="5:5" x14ac:dyDescent="0.2">
      <c r="E333" s="457"/>
    </row>
    <row r="334" spans="5:5" x14ac:dyDescent="0.2">
      <c r="E334" s="457"/>
    </row>
    <row r="335" spans="5:5" x14ac:dyDescent="0.2">
      <c r="E335" s="457"/>
    </row>
    <row r="336" spans="5:5" x14ac:dyDescent="0.2">
      <c r="E336" s="457"/>
    </row>
    <row r="337" spans="5:5" x14ac:dyDescent="0.2">
      <c r="E337" s="457"/>
    </row>
    <row r="338" spans="5:5" x14ac:dyDescent="0.2">
      <c r="E338" s="457"/>
    </row>
    <row r="339" spans="5:5" x14ac:dyDescent="0.2">
      <c r="E339" s="457"/>
    </row>
    <row r="340" spans="5:5" x14ac:dyDescent="0.2">
      <c r="E340" s="457"/>
    </row>
    <row r="341" spans="5:5" x14ac:dyDescent="0.2">
      <c r="E341" s="457"/>
    </row>
    <row r="342" spans="5:5" x14ac:dyDescent="0.2">
      <c r="E342" s="457"/>
    </row>
    <row r="343" spans="5:5" x14ac:dyDescent="0.2">
      <c r="E343" s="457"/>
    </row>
    <row r="344" spans="5:5" x14ac:dyDescent="0.2">
      <c r="E344" s="457"/>
    </row>
    <row r="345" spans="5:5" x14ac:dyDescent="0.2">
      <c r="E345" s="457"/>
    </row>
    <row r="346" spans="5:5" x14ac:dyDescent="0.2">
      <c r="E346" s="457"/>
    </row>
    <row r="347" spans="5:5" x14ac:dyDescent="0.2">
      <c r="E347" s="457"/>
    </row>
    <row r="348" spans="5:5" x14ac:dyDescent="0.2">
      <c r="E348" s="457"/>
    </row>
    <row r="349" spans="5:5" x14ac:dyDescent="0.2">
      <c r="E349" s="457"/>
    </row>
    <row r="350" spans="5:5" x14ac:dyDescent="0.2">
      <c r="E350" s="457"/>
    </row>
    <row r="351" spans="5:5" x14ac:dyDescent="0.2">
      <c r="E351" s="457"/>
    </row>
    <row r="352" spans="5:5" x14ac:dyDescent="0.2">
      <c r="E352" s="457"/>
    </row>
    <row r="353" spans="5:5" x14ac:dyDescent="0.2">
      <c r="E353" s="457"/>
    </row>
    <row r="354" spans="5:5" x14ac:dyDescent="0.2">
      <c r="E354" s="457"/>
    </row>
    <row r="355" spans="5:5" x14ac:dyDescent="0.2">
      <c r="E355" s="457"/>
    </row>
  </sheetData>
  <mergeCells count="15">
    <mergeCell ref="U56:V56"/>
    <mergeCell ref="A61:B61"/>
    <mergeCell ref="A2:I2"/>
    <mergeCell ref="I3:J3"/>
    <mergeCell ref="A4:B4"/>
    <mergeCell ref="C4:C5"/>
    <mergeCell ref="F4:I4"/>
    <mergeCell ref="L4:O4"/>
    <mergeCell ref="P4:S4"/>
    <mergeCell ref="T4:W4"/>
    <mergeCell ref="H1:AG1"/>
    <mergeCell ref="X4:AA4"/>
    <mergeCell ref="AB4:AE4"/>
    <mergeCell ref="A48:I48"/>
    <mergeCell ref="A54:I54"/>
  </mergeCells>
  <printOptions horizontalCentered="1"/>
  <pageMargins left="0" right="0" top="0.78740157480314965" bottom="0.78740157480314965" header="0.70866141732283472" footer="0.51181102362204722"/>
  <pageSetup paperSize="9" orientation="portrait" blackAndWhite="1" horizontalDpi="300" verticalDpi="300" r:id="rId1"/>
  <headerFooter alignWithMargins="0">
    <oddFooter>&amp;L&amp;P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K51"/>
  <sheetViews>
    <sheetView topLeftCell="A25" zoomScale="115" zoomScaleNormal="115" zoomScaleSheetLayoutView="100" workbookViewId="0">
      <selection activeCell="N46" sqref="N46"/>
    </sheetView>
  </sheetViews>
  <sheetFormatPr defaultColWidth="8" defaultRowHeight="12.75" x14ac:dyDescent="0.2"/>
  <cols>
    <col min="1" max="1" width="4.28515625" style="110" customWidth="1"/>
    <col min="2" max="2" width="37.7109375" style="86" customWidth="1"/>
    <col min="3" max="3" width="11.42578125" style="86" customWidth="1"/>
    <col min="4" max="6" width="10.28515625" style="84" customWidth="1"/>
    <col min="7" max="7" width="37.7109375" style="84" customWidth="1"/>
    <col min="8" max="8" width="11.140625" style="84" customWidth="1"/>
    <col min="9" max="11" width="10.28515625" style="84" customWidth="1"/>
    <col min="12" max="16384" width="8" style="84"/>
  </cols>
  <sheetData>
    <row r="1" spans="1:11" ht="20.25" customHeight="1" x14ac:dyDescent="0.2">
      <c r="B1" s="532" t="s">
        <v>161</v>
      </c>
      <c r="C1" s="532"/>
      <c r="D1" s="532"/>
      <c r="E1" s="532"/>
      <c r="F1" s="532"/>
      <c r="G1" s="532"/>
      <c r="H1" s="179"/>
      <c r="I1" s="528" t="s">
        <v>147</v>
      </c>
      <c r="J1" s="528"/>
      <c r="K1" s="528"/>
    </row>
    <row r="2" spans="1:11" s="87" customFormat="1" ht="33" customHeight="1" x14ac:dyDescent="0.2">
      <c r="A2" s="108"/>
      <c r="B2" s="88" t="s">
        <v>198</v>
      </c>
      <c r="C2" s="88"/>
      <c r="D2" s="89"/>
      <c r="E2" s="89"/>
      <c r="F2" s="89"/>
      <c r="G2" s="89"/>
      <c r="H2" s="89"/>
      <c r="I2" s="89"/>
    </row>
    <row r="3" spans="1:11" s="107" customFormat="1" ht="11.25" x14ac:dyDescent="0.2">
      <c r="A3" s="108"/>
      <c r="B3" s="108"/>
      <c r="C3" s="108"/>
      <c r="I3" s="529" t="s">
        <v>45</v>
      </c>
      <c r="J3" s="529"/>
      <c r="K3" s="529"/>
    </row>
    <row r="4" spans="1:11" s="98" customFormat="1" ht="18" customHeight="1" x14ac:dyDescent="0.2">
      <c r="A4" s="530" t="s">
        <v>177</v>
      </c>
      <c r="B4" s="97" t="s">
        <v>38</v>
      </c>
      <c r="C4" s="97"/>
      <c r="D4" s="97"/>
      <c r="E4" s="97"/>
      <c r="F4" s="97"/>
      <c r="G4" s="533" t="s">
        <v>114</v>
      </c>
      <c r="H4" s="534"/>
      <c r="I4" s="534"/>
      <c r="J4" s="534"/>
      <c r="K4" s="535"/>
    </row>
    <row r="5" spans="1:11" s="90" customFormat="1" ht="35.25" customHeight="1" x14ac:dyDescent="0.2">
      <c r="A5" s="530"/>
      <c r="B5" s="99" t="s">
        <v>24</v>
      </c>
      <c r="C5" s="99" t="s">
        <v>164</v>
      </c>
      <c r="D5" s="99" t="s">
        <v>165</v>
      </c>
      <c r="E5" s="99" t="s">
        <v>196</v>
      </c>
      <c r="F5" s="99" t="s">
        <v>197</v>
      </c>
      <c r="G5" s="99" t="s">
        <v>24</v>
      </c>
      <c r="H5" s="99" t="s">
        <v>164</v>
      </c>
      <c r="I5" s="99" t="s">
        <v>165</v>
      </c>
      <c r="J5" s="99" t="s">
        <v>196</v>
      </c>
      <c r="K5" s="99" t="s">
        <v>197</v>
      </c>
    </row>
    <row r="6" spans="1:11" s="105" customFormat="1" ht="12" customHeight="1" x14ac:dyDescent="0.2">
      <c r="A6" s="141">
        <v>1</v>
      </c>
      <c r="B6" s="104">
        <v>2</v>
      </c>
      <c r="C6" s="104">
        <v>3</v>
      </c>
      <c r="D6" s="104">
        <v>4</v>
      </c>
      <c r="E6" s="104">
        <v>5</v>
      </c>
      <c r="F6" s="104">
        <v>6</v>
      </c>
      <c r="G6" s="104">
        <v>7</v>
      </c>
      <c r="H6" s="104">
        <v>8</v>
      </c>
      <c r="I6" s="104">
        <v>9</v>
      </c>
      <c r="J6" s="104">
        <v>10</v>
      </c>
      <c r="K6" s="104">
        <v>11</v>
      </c>
    </row>
    <row r="7" spans="1:11" s="87" customFormat="1" ht="15" customHeight="1" x14ac:dyDescent="0.2">
      <c r="A7" s="141" t="s">
        <v>25</v>
      </c>
      <c r="B7" s="125" t="s">
        <v>86</v>
      </c>
      <c r="C7" s="91">
        <f>'1 melléklet'!AY19</f>
        <v>464839</v>
      </c>
      <c r="D7" s="91">
        <f>'1 melléklet'!AZ19</f>
        <v>541667</v>
      </c>
      <c r="E7" s="91">
        <f>'1 melléklet'!BA19</f>
        <v>314345</v>
      </c>
      <c r="F7" s="91">
        <f>'1 melléklet'!BB19</f>
        <v>314171</v>
      </c>
      <c r="G7" s="125" t="s">
        <v>33</v>
      </c>
      <c r="H7" s="91">
        <f>'1 melléklet'!AY7</f>
        <v>520867</v>
      </c>
      <c r="I7" s="91">
        <f>'1 melléklet'!AZ7</f>
        <v>617375</v>
      </c>
      <c r="J7" s="91">
        <f>'1 melléklet'!BA7</f>
        <v>289450</v>
      </c>
      <c r="K7" s="91">
        <f>'1 melléklet'!BB7</f>
        <v>318368</v>
      </c>
    </row>
    <row r="8" spans="1:11" s="87" customFormat="1" ht="15" customHeight="1" x14ac:dyDescent="0.2">
      <c r="A8" s="141" t="s">
        <v>26</v>
      </c>
      <c r="B8" s="125" t="s">
        <v>168</v>
      </c>
      <c r="C8" s="91">
        <f>'1 melléklet'!AY21</f>
        <v>339769</v>
      </c>
      <c r="D8" s="91">
        <f>'1 melléklet'!AZ21</f>
        <v>393612</v>
      </c>
      <c r="E8" s="91">
        <f>'1 melléklet'!BA21</f>
        <v>196806</v>
      </c>
      <c r="F8" s="91">
        <f>'1 melléklet'!BB21</f>
        <v>189455</v>
      </c>
      <c r="G8" s="125" t="s">
        <v>174</v>
      </c>
      <c r="H8" s="91">
        <f>'1 melléklet'!AY8</f>
        <v>124863</v>
      </c>
      <c r="I8" s="91">
        <f>'1 melléklet'!AZ8</f>
        <v>138455</v>
      </c>
      <c r="J8" s="91">
        <f>'1 melléklet'!BA8</f>
        <v>61561</v>
      </c>
      <c r="K8" s="91">
        <f>'1 melléklet'!BB8</f>
        <v>69832</v>
      </c>
    </row>
    <row r="9" spans="1:11" s="87" customFormat="1" ht="15" customHeight="1" x14ac:dyDescent="0.2">
      <c r="A9" s="141" t="s">
        <v>27</v>
      </c>
      <c r="B9" s="125" t="s">
        <v>9</v>
      </c>
      <c r="C9" s="91">
        <f>22000+2605</f>
        <v>24605</v>
      </c>
      <c r="D9" s="91">
        <f>22000+2605</f>
        <v>24605</v>
      </c>
      <c r="E9" s="91">
        <f t="shared" ref="E9:F9" si="0">22000+2605</f>
        <v>24605</v>
      </c>
      <c r="F9" s="91">
        <f t="shared" si="0"/>
        <v>24605</v>
      </c>
      <c r="G9" s="125" t="s">
        <v>115</v>
      </c>
      <c r="H9" s="91">
        <f>'1 melléklet'!AY9</f>
        <v>638024</v>
      </c>
      <c r="I9" s="91">
        <f>'1 melléklet'!AZ9</f>
        <v>686934</v>
      </c>
      <c r="J9" s="91">
        <f>'1 melléklet'!BA9</f>
        <v>255039</v>
      </c>
      <c r="K9" s="91">
        <f>'1 melléklet'!BB9</f>
        <v>253071</v>
      </c>
    </row>
    <row r="10" spans="1:11" s="87" customFormat="1" ht="15" customHeight="1" x14ac:dyDescent="0.2">
      <c r="A10" s="141" t="s">
        <v>28</v>
      </c>
      <c r="B10" s="125" t="s">
        <v>87</v>
      </c>
      <c r="C10" s="91">
        <f>'1 melléklet'!AY20</f>
        <v>209213</v>
      </c>
      <c r="D10" s="91">
        <f>'1 melléklet'!AZ20</f>
        <v>209213</v>
      </c>
      <c r="E10" s="91">
        <f>'1 melléklet'!BA20</f>
        <v>104607</v>
      </c>
      <c r="F10" s="91">
        <f>'1 melléklet'!BB20</f>
        <v>121923</v>
      </c>
      <c r="G10" s="125" t="s">
        <v>79</v>
      </c>
      <c r="H10" s="91">
        <f>'1 melléklet'!AY10</f>
        <v>194482</v>
      </c>
      <c r="I10" s="91">
        <f>'1 melléklet'!AZ10</f>
        <v>194501</v>
      </c>
      <c r="J10" s="91">
        <f>'1 melléklet'!BA10</f>
        <v>97251</v>
      </c>
      <c r="K10" s="91">
        <f>'1 melléklet'!BB10</f>
        <v>76823</v>
      </c>
    </row>
    <row r="11" spans="1:11" s="87" customFormat="1" ht="15" customHeight="1" x14ac:dyDescent="0.2">
      <c r="A11" s="141" t="s">
        <v>51</v>
      </c>
      <c r="B11" s="125" t="s">
        <v>116</v>
      </c>
      <c r="C11" s="91">
        <f>'1 melléklet'!AY22</f>
        <v>8000</v>
      </c>
      <c r="D11" s="91">
        <f>'1 melléklet'!AZ22</f>
        <v>8000</v>
      </c>
      <c r="E11" s="91">
        <f>'1 melléklet'!BA22</f>
        <v>3237</v>
      </c>
      <c r="F11" s="91">
        <f>'1 melléklet'!BB22</f>
        <v>2438</v>
      </c>
      <c r="G11" s="125" t="s">
        <v>80</v>
      </c>
      <c r="H11" s="91">
        <f>'1 melléklet'!AY11</f>
        <v>88792</v>
      </c>
      <c r="I11" s="91">
        <f>'1 melléklet'!AZ11</f>
        <v>74951</v>
      </c>
      <c r="J11" s="91">
        <f>'1 melléklet'!BA11</f>
        <v>52129</v>
      </c>
      <c r="K11" s="91">
        <f>'1 melléklet'!BB11</f>
        <v>26245</v>
      </c>
    </row>
    <row r="12" spans="1:11" s="87" customFormat="1" ht="15" customHeight="1" x14ac:dyDescent="0.2">
      <c r="A12" s="141" t="s">
        <v>117</v>
      </c>
      <c r="B12" s="125" t="s">
        <v>9</v>
      </c>
      <c r="C12" s="91"/>
      <c r="D12" s="91"/>
      <c r="E12" s="91"/>
      <c r="F12" s="91"/>
      <c r="G12" s="125" t="s">
        <v>16</v>
      </c>
      <c r="H12" s="91">
        <v>38917</v>
      </c>
      <c r="I12" s="91">
        <v>38918</v>
      </c>
      <c r="J12" s="91">
        <v>38919</v>
      </c>
      <c r="K12" s="91">
        <v>38920</v>
      </c>
    </row>
    <row r="13" spans="1:11" s="87" customFormat="1" ht="15" customHeight="1" x14ac:dyDescent="0.2">
      <c r="A13" s="141" t="s">
        <v>119</v>
      </c>
      <c r="B13" s="125" t="s">
        <v>120</v>
      </c>
      <c r="C13" s="91">
        <f>'1 melléklet'!AY23</f>
        <v>429730</v>
      </c>
      <c r="D13" s="91">
        <f>'1 melléklet'!AZ23</f>
        <v>430432</v>
      </c>
      <c r="E13" s="91">
        <f>'1 melléklet'!BA23</f>
        <v>144005</v>
      </c>
      <c r="F13" s="91">
        <f>'1 melléklet'!BB23</f>
        <v>175545</v>
      </c>
      <c r="G13" s="144"/>
      <c r="H13" s="91"/>
      <c r="I13" s="91"/>
      <c r="J13" s="91"/>
      <c r="K13" s="91"/>
    </row>
    <row r="14" spans="1:11" s="98" customFormat="1" ht="15" customHeight="1" x14ac:dyDescent="0.2">
      <c r="A14" s="140" t="s">
        <v>121</v>
      </c>
      <c r="B14" s="143" t="s">
        <v>169</v>
      </c>
      <c r="C14" s="101">
        <f>+C7+C8+C10+C11+C13</f>
        <v>1451551</v>
      </c>
      <c r="D14" s="101">
        <f>+D7+D8+D10+D11+D13</f>
        <v>1582924</v>
      </c>
      <c r="E14" s="101">
        <f t="shared" ref="E14:F14" si="1">+E7+E8+E10+E11+E13</f>
        <v>763000</v>
      </c>
      <c r="F14" s="101">
        <f t="shared" si="1"/>
        <v>803532</v>
      </c>
      <c r="G14" s="143" t="s">
        <v>173</v>
      </c>
      <c r="H14" s="101">
        <f>SUM(H7:H13)-H12</f>
        <v>1567028</v>
      </c>
      <c r="I14" s="101">
        <f>SUM(I7:I13)-I12</f>
        <v>1712216</v>
      </c>
      <c r="J14" s="101">
        <f t="shared" ref="J14:K14" si="2">SUM(J7:J13)-J12</f>
        <v>755430</v>
      </c>
      <c r="K14" s="101">
        <f t="shared" si="2"/>
        <v>744339</v>
      </c>
    </row>
    <row r="15" spans="1:11" s="87" customFormat="1" ht="15" customHeight="1" x14ac:dyDescent="0.2">
      <c r="A15" s="140" t="s">
        <v>122</v>
      </c>
      <c r="B15" s="125" t="s">
        <v>170</v>
      </c>
      <c r="C15" s="95">
        <f>+C16+C17+C18</f>
        <v>112821</v>
      </c>
      <c r="D15" s="95">
        <f>+D16+D17+D18</f>
        <v>302217</v>
      </c>
      <c r="E15" s="95">
        <f t="shared" ref="E15:F15" si="3">+E16+E17+E18</f>
        <v>0</v>
      </c>
      <c r="F15" s="95">
        <f t="shared" si="3"/>
        <v>105000</v>
      </c>
      <c r="G15" s="125" t="s">
        <v>128</v>
      </c>
      <c r="H15" s="91">
        <v>0</v>
      </c>
      <c r="I15" s="91">
        <v>0</v>
      </c>
      <c r="J15" s="91">
        <v>0</v>
      </c>
      <c r="K15" s="91">
        <v>0</v>
      </c>
    </row>
    <row r="16" spans="1:11" s="87" customFormat="1" ht="15" customHeight="1" x14ac:dyDescent="0.2">
      <c r="A16" s="141" t="s">
        <v>123</v>
      </c>
      <c r="B16" s="125" t="s">
        <v>17</v>
      </c>
      <c r="C16" s="91">
        <f>'1 melléklet'!AY46</f>
        <v>112821</v>
      </c>
      <c r="D16" s="91">
        <f>'1 melléklet'!AZ46</f>
        <v>302217</v>
      </c>
      <c r="E16" s="91">
        <f>'1 melléklet'!BA46</f>
        <v>0</v>
      </c>
      <c r="F16" s="91">
        <f>'1 melléklet'!BB46</f>
        <v>105000</v>
      </c>
      <c r="G16" s="125" t="s">
        <v>130</v>
      </c>
      <c r="H16" s="91">
        <v>0</v>
      </c>
      <c r="I16" s="91">
        <v>0</v>
      </c>
      <c r="J16" s="91">
        <v>0</v>
      </c>
      <c r="K16" s="91">
        <v>0</v>
      </c>
    </row>
    <row r="17" spans="1:11" s="87" customFormat="1" ht="15" customHeight="1" x14ac:dyDescent="0.2">
      <c r="A17" s="141" t="s">
        <v>124</v>
      </c>
      <c r="B17" s="125" t="s">
        <v>18</v>
      </c>
      <c r="C17" s="91">
        <f>'[3]1.1. mell.bevétel_össz'!B81</f>
        <v>0</v>
      </c>
      <c r="D17" s="91">
        <f>'[3]1.1. mell.bevétel_össz'!C81</f>
        <v>0</v>
      </c>
      <c r="E17" s="91">
        <f>'[3]1.1. mell.bevétel_össz'!D81</f>
        <v>0</v>
      </c>
      <c r="F17" s="91">
        <f>'[3]1.1. mell.bevétel_össz'!E81</f>
        <v>0</v>
      </c>
      <c r="G17" s="125" t="s">
        <v>148</v>
      </c>
      <c r="H17" s="91">
        <v>0</v>
      </c>
      <c r="I17" s="91">
        <v>0</v>
      </c>
      <c r="J17" s="91">
        <v>0</v>
      </c>
      <c r="K17" s="91">
        <v>0</v>
      </c>
    </row>
    <row r="18" spans="1:11" s="87" customFormat="1" ht="15" customHeight="1" x14ac:dyDescent="0.2">
      <c r="A18" s="141" t="s">
        <v>125</v>
      </c>
      <c r="B18" s="125" t="s">
        <v>19</v>
      </c>
      <c r="C18" s="91"/>
      <c r="D18" s="91"/>
      <c r="E18" s="91"/>
      <c r="F18" s="91"/>
      <c r="G18" s="125" t="s">
        <v>133</v>
      </c>
      <c r="H18" s="91">
        <v>0</v>
      </c>
      <c r="I18" s="91">
        <v>0</v>
      </c>
      <c r="J18" s="91">
        <v>0</v>
      </c>
      <c r="K18" s="91">
        <v>0</v>
      </c>
    </row>
    <row r="19" spans="1:11" s="87" customFormat="1" ht="15" customHeight="1" x14ac:dyDescent="0.2">
      <c r="A19" s="140" t="s">
        <v>126</v>
      </c>
      <c r="B19" s="125" t="s">
        <v>171</v>
      </c>
      <c r="C19" s="91">
        <f>SUM(C20:C21)</f>
        <v>0</v>
      </c>
      <c r="D19" s="91">
        <f>SUM(D20:D21)</f>
        <v>0</v>
      </c>
      <c r="E19" s="91">
        <f t="shared" ref="E19:F19" si="4">SUM(E20:E21)</f>
        <v>0</v>
      </c>
      <c r="F19" s="91">
        <f t="shared" si="4"/>
        <v>0</v>
      </c>
      <c r="G19" s="125" t="s">
        <v>175</v>
      </c>
      <c r="H19" s="91">
        <v>0</v>
      </c>
      <c r="I19" s="91">
        <v>0</v>
      </c>
      <c r="J19" s="91">
        <v>0</v>
      </c>
      <c r="K19" s="91">
        <v>0</v>
      </c>
    </row>
    <row r="20" spans="1:11" s="87" customFormat="1" ht="15" customHeight="1" x14ac:dyDescent="0.2">
      <c r="A20" s="141" t="s">
        <v>127</v>
      </c>
      <c r="B20" s="125" t="s">
        <v>178</v>
      </c>
      <c r="C20" s="95"/>
      <c r="D20" s="95"/>
      <c r="E20" s="95"/>
      <c r="F20" s="95"/>
      <c r="G20" s="125" t="s">
        <v>136</v>
      </c>
      <c r="H20" s="91">
        <v>0</v>
      </c>
      <c r="I20" s="91">
        <v>0</v>
      </c>
      <c r="J20" s="91">
        <v>0</v>
      </c>
      <c r="K20" s="91">
        <v>0</v>
      </c>
    </row>
    <row r="21" spans="1:11" s="87" customFormat="1" ht="15" customHeight="1" x14ac:dyDescent="0.2">
      <c r="A21" s="141" t="s">
        <v>129</v>
      </c>
      <c r="B21" s="125" t="s">
        <v>20</v>
      </c>
      <c r="C21" s="91"/>
      <c r="D21" s="91"/>
      <c r="E21" s="91"/>
      <c r="F21" s="91"/>
      <c r="G21" s="125" t="s">
        <v>97</v>
      </c>
      <c r="H21" s="91"/>
      <c r="I21" s="91"/>
      <c r="J21" s="91"/>
      <c r="K21" s="91"/>
    </row>
    <row r="22" spans="1:11" s="98" customFormat="1" ht="22.5" customHeight="1" x14ac:dyDescent="0.2">
      <c r="A22" s="140" t="s">
        <v>131</v>
      </c>
      <c r="B22" s="143" t="s">
        <v>172</v>
      </c>
      <c r="C22" s="101">
        <f>+C15+C19</f>
        <v>112821</v>
      </c>
      <c r="D22" s="101">
        <f>+D15+D19</f>
        <v>302217</v>
      </c>
      <c r="E22" s="101">
        <f t="shared" ref="E22:F22" si="5">+E15+E19</f>
        <v>0</v>
      </c>
      <c r="F22" s="101">
        <f t="shared" si="5"/>
        <v>105000</v>
      </c>
      <c r="G22" s="143" t="s">
        <v>176</v>
      </c>
      <c r="H22" s="101">
        <f>SUM(H15:H21)</f>
        <v>0</v>
      </c>
      <c r="I22" s="101">
        <f>SUM(I15:I21)</f>
        <v>0</v>
      </c>
      <c r="J22" s="101">
        <f t="shared" ref="J22:K22" si="6">SUM(J15:J21)</f>
        <v>0</v>
      </c>
      <c r="K22" s="101">
        <f t="shared" si="6"/>
        <v>0</v>
      </c>
    </row>
    <row r="23" spans="1:11" s="98" customFormat="1" ht="18.75" customHeight="1" x14ac:dyDescent="0.2">
      <c r="A23" s="140" t="s">
        <v>132</v>
      </c>
      <c r="B23" s="143" t="s">
        <v>0</v>
      </c>
      <c r="C23" s="101">
        <f>+C14+C22</f>
        <v>1564372</v>
      </c>
      <c r="D23" s="101">
        <f>+D14+D22</f>
        <v>1885141</v>
      </c>
      <c r="E23" s="101">
        <f t="shared" ref="E23:F23" si="7">+E14+E22</f>
        <v>763000</v>
      </c>
      <c r="F23" s="101">
        <f t="shared" si="7"/>
        <v>908532</v>
      </c>
      <c r="G23" s="145" t="s">
        <v>1</v>
      </c>
      <c r="H23" s="101">
        <f>+H14+H22</f>
        <v>1567028</v>
      </c>
      <c r="I23" s="101">
        <f>+I14+I22</f>
        <v>1712216</v>
      </c>
      <c r="J23" s="101">
        <f t="shared" ref="J23:K23" si="8">+J14+J22</f>
        <v>755430</v>
      </c>
      <c r="K23" s="101">
        <f t="shared" si="8"/>
        <v>744339</v>
      </c>
    </row>
    <row r="24" spans="1:11" s="87" customFormat="1" ht="15" customHeight="1" x14ac:dyDescent="0.2">
      <c r="A24" s="141" t="s">
        <v>134</v>
      </c>
      <c r="B24" s="125" t="s">
        <v>138</v>
      </c>
      <c r="C24" s="95">
        <f>IF(C14-H14&lt;0,H14-C14,"-")</f>
        <v>115477</v>
      </c>
      <c r="D24" s="95">
        <f>IF(D14-I14&lt;0,I14-D14,"-")</f>
        <v>129292</v>
      </c>
      <c r="E24" s="95" t="str">
        <f t="shared" ref="E24:F24" si="9">IF(E14-J14&lt;0,J14-E14,"-")</f>
        <v>-</v>
      </c>
      <c r="F24" s="95" t="str">
        <f t="shared" si="9"/>
        <v>-</v>
      </c>
      <c r="G24" s="125" t="s">
        <v>139</v>
      </c>
      <c r="H24" s="95" t="str">
        <f>IF(C14-H14&gt;0,C14-H14,"-")</f>
        <v>-</v>
      </c>
      <c r="I24" s="95" t="str">
        <f>IF(D14-I14&gt;0,D14-I14,"-")</f>
        <v>-</v>
      </c>
      <c r="J24" s="95">
        <f t="shared" ref="J24:K24" si="10">IF(E14-J14&gt;0,E14-J14,"-")</f>
        <v>7570</v>
      </c>
      <c r="K24" s="95">
        <f t="shared" si="10"/>
        <v>59193</v>
      </c>
    </row>
    <row r="25" spans="1:11" s="87" customFormat="1" ht="15" customHeight="1" x14ac:dyDescent="0.2">
      <c r="A25" s="141" t="s">
        <v>135</v>
      </c>
      <c r="B25" s="125" t="s">
        <v>140</v>
      </c>
      <c r="C25" s="95">
        <f>IF(C14+C15-H23&lt;0,H23-(C14+C15),"-")</f>
        <v>2656</v>
      </c>
      <c r="D25" s="95" t="str">
        <f>IF(D14+D15-I23&lt;0,I23-(D14+D15),"-")</f>
        <v>-</v>
      </c>
      <c r="E25" s="95" t="str">
        <f t="shared" ref="E25:F25" si="11">IF(E14+E15-J23&lt;0,J23-(E14+E15),"-")</f>
        <v>-</v>
      </c>
      <c r="F25" s="95" t="str">
        <f t="shared" si="11"/>
        <v>-</v>
      </c>
      <c r="G25" s="125" t="s">
        <v>141</v>
      </c>
      <c r="H25" s="95" t="str">
        <f>IF(C14+C15-H23&gt;0,C14+C15-H23,"-")</f>
        <v>-</v>
      </c>
      <c r="I25" s="95">
        <f>IF(D14+D15-I23&gt;0,D14+D15-I23,"-")</f>
        <v>172925</v>
      </c>
      <c r="J25" s="95">
        <f t="shared" ref="J25:K25" si="12">IF(E14+E15-J23&gt;0,E14+E15-J23,"-")</f>
        <v>7570</v>
      </c>
      <c r="K25" s="95">
        <f t="shared" si="12"/>
        <v>164193</v>
      </c>
    </row>
    <row r="26" spans="1:11" s="87" customFormat="1" ht="20.25" customHeight="1" x14ac:dyDescent="0.2">
      <c r="A26" s="142"/>
      <c r="B26" s="532" t="s">
        <v>160</v>
      </c>
      <c r="C26" s="532"/>
      <c r="D26" s="532"/>
      <c r="E26" s="532"/>
      <c r="F26" s="532"/>
      <c r="G26" s="532"/>
      <c r="H26" s="179"/>
      <c r="I26" s="536" t="s">
        <v>147</v>
      </c>
      <c r="J26" s="536"/>
      <c r="K26" s="536"/>
    </row>
    <row r="27" spans="1:11" ht="28.5" customHeight="1" x14ac:dyDescent="0.2">
      <c r="B27" s="88" t="s">
        <v>199</v>
      </c>
      <c r="C27" s="88"/>
      <c r="D27" s="85"/>
      <c r="E27" s="85"/>
      <c r="F27" s="85"/>
      <c r="G27" s="85"/>
      <c r="H27" s="85"/>
      <c r="I27" s="85"/>
    </row>
    <row r="28" spans="1:11" s="109" customFormat="1" ht="11.25" x14ac:dyDescent="0.2">
      <c r="A28" s="110"/>
      <c r="B28" s="110"/>
      <c r="C28" s="110"/>
      <c r="I28" s="529" t="s">
        <v>45</v>
      </c>
      <c r="J28" s="529"/>
      <c r="K28" s="529"/>
    </row>
    <row r="29" spans="1:11" s="98" customFormat="1" ht="18" customHeight="1" x14ac:dyDescent="0.2">
      <c r="A29" s="531" t="s">
        <v>113</v>
      </c>
      <c r="B29" s="97" t="s">
        <v>38</v>
      </c>
      <c r="C29" s="97"/>
      <c r="D29" s="97"/>
      <c r="E29" s="97"/>
      <c r="F29" s="97"/>
      <c r="G29" s="533" t="s">
        <v>114</v>
      </c>
      <c r="H29" s="534"/>
      <c r="I29" s="534"/>
      <c r="J29" s="534"/>
      <c r="K29" s="535"/>
    </row>
    <row r="30" spans="1:11" s="90" customFormat="1" ht="35.25" customHeight="1" x14ac:dyDescent="0.2">
      <c r="A30" s="531"/>
      <c r="B30" s="99" t="s">
        <v>24</v>
      </c>
      <c r="C30" s="99" t="s">
        <v>164</v>
      </c>
      <c r="D30" s="99" t="s">
        <v>165</v>
      </c>
      <c r="E30" s="99" t="s">
        <v>196</v>
      </c>
      <c r="F30" s="99" t="s">
        <v>197</v>
      </c>
      <c r="G30" s="99" t="s">
        <v>24</v>
      </c>
      <c r="H30" s="99" t="s">
        <v>164</v>
      </c>
      <c r="I30" s="99" t="s">
        <v>165</v>
      </c>
      <c r="J30" s="99" t="s">
        <v>196</v>
      </c>
      <c r="K30" s="99" t="s">
        <v>197</v>
      </c>
    </row>
    <row r="31" spans="1:11" s="111" customFormat="1" ht="11.25" x14ac:dyDescent="0.2">
      <c r="A31" s="141">
        <v>1</v>
      </c>
      <c r="B31" s="104">
        <v>2</v>
      </c>
      <c r="C31" s="104">
        <v>3</v>
      </c>
      <c r="D31" s="104">
        <v>4</v>
      </c>
      <c r="E31" s="104">
        <v>5</v>
      </c>
      <c r="F31" s="104">
        <v>6</v>
      </c>
      <c r="G31" s="104">
        <v>7</v>
      </c>
      <c r="H31" s="104">
        <v>8</v>
      </c>
      <c r="I31" s="104">
        <v>9</v>
      </c>
      <c r="J31" s="104">
        <v>10</v>
      </c>
      <c r="K31" s="104">
        <v>11</v>
      </c>
    </row>
    <row r="32" spans="1:11" ht="15" customHeight="1" x14ac:dyDescent="0.2">
      <c r="A32" s="141" t="s">
        <v>25</v>
      </c>
      <c r="B32" s="93" t="s">
        <v>179</v>
      </c>
      <c r="C32" s="91">
        <f>'1 melléklet'!AY26</f>
        <v>34524</v>
      </c>
      <c r="D32" s="91">
        <f>'1 melléklet'!AZ26</f>
        <v>265995</v>
      </c>
      <c r="E32" s="91">
        <f>'1 melléklet'!BA26</f>
        <v>231282</v>
      </c>
      <c r="F32" s="91">
        <f>'1 melléklet'!BB26</f>
        <v>231474</v>
      </c>
      <c r="G32" s="93" t="s">
        <v>81</v>
      </c>
      <c r="H32" s="91">
        <f>'1 melléklet'!AY13</f>
        <v>84715</v>
      </c>
      <c r="I32" s="91">
        <f>'1 melléklet'!AZ13</f>
        <v>99003</v>
      </c>
      <c r="J32" s="91">
        <f>'1 melléklet'!BA13</f>
        <v>43674</v>
      </c>
      <c r="K32" s="91">
        <f>'1 melléklet'!BB13</f>
        <v>50854</v>
      </c>
    </row>
    <row r="33" spans="1:11" s="106" customFormat="1" ht="15" customHeight="1" x14ac:dyDescent="0.2">
      <c r="A33" s="141" t="s">
        <v>26</v>
      </c>
      <c r="B33" s="93" t="s">
        <v>9</v>
      </c>
      <c r="C33" s="91">
        <f>29241</f>
        <v>29241</v>
      </c>
      <c r="D33" s="91">
        <f>29241</f>
        <v>29241</v>
      </c>
      <c r="E33" s="91">
        <f>29241</f>
        <v>29241</v>
      </c>
      <c r="F33" s="91">
        <f>29241</f>
        <v>29241</v>
      </c>
      <c r="G33" s="93" t="s">
        <v>188</v>
      </c>
      <c r="H33" s="91">
        <f>38309</f>
        <v>38309</v>
      </c>
      <c r="I33" s="91">
        <f>38309</f>
        <v>38309</v>
      </c>
      <c r="J33" s="91">
        <f>38309</f>
        <v>38309</v>
      </c>
      <c r="K33" s="91">
        <f>38309</f>
        <v>38309</v>
      </c>
    </row>
    <row r="34" spans="1:11" ht="15" customHeight="1" x14ac:dyDescent="0.2">
      <c r="A34" s="141" t="s">
        <v>27</v>
      </c>
      <c r="B34" s="93" t="s">
        <v>54</v>
      </c>
      <c r="C34" s="91">
        <f>'1 melléklet'!AY25</f>
        <v>28052</v>
      </c>
      <c r="D34" s="91">
        <f>'1 melléklet'!AZ25</f>
        <v>28052</v>
      </c>
      <c r="E34" s="91">
        <f>'1 melléklet'!BA25</f>
        <v>14026</v>
      </c>
      <c r="F34" s="91">
        <f>'1 melléklet'!BB25</f>
        <v>2220</v>
      </c>
      <c r="G34" s="93" t="s">
        <v>82</v>
      </c>
      <c r="H34" s="91">
        <f>'1 melléklet'!AY14</f>
        <v>4348</v>
      </c>
      <c r="I34" s="91">
        <f>'1 melléklet'!AZ14</f>
        <v>4348</v>
      </c>
      <c r="J34" s="91">
        <f>'1 melléklet'!BA14</f>
        <v>2174</v>
      </c>
      <c r="K34" s="91">
        <f>'1 melléklet'!BB14</f>
        <v>0</v>
      </c>
    </row>
    <row r="35" spans="1:11" ht="15" customHeight="1" x14ac:dyDescent="0.2">
      <c r="A35" s="141" t="s">
        <v>28</v>
      </c>
      <c r="B35" s="93" t="s">
        <v>180</v>
      </c>
      <c r="C35" s="91">
        <f>'1 melléklet'!AY27</f>
        <v>4382</v>
      </c>
      <c r="D35" s="91">
        <f>'1 melléklet'!AZ27</f>
        <v>4382</v>
      </c>
      <c r="E35" s="91">
        <f>'1 melléklet'!BA27</f>
        <v>2201</v>
      </c>
      <c r="F35" s="91">
        <f>'1 melléklet'!BB27</f>
        <v>19</v>
      </c>
      <c r="G35" s="125" t="s">
        <v>188</v>
      </c>
      <c r="H35" s="126"/>
      <c r="I35" s="126"/>
      <c r="J35" s="126"/>
      <c r="K35" s="126"/>
    </row>
    <row r="36" spans="1:11" s="106" customFormat="1" ht="15" customHeight="1" x14ac:dyDescent="0.2">
      <c r="A36" s="141" t="s">
        <v>51</v>
      </c>
      <c r="B36" s="93" t="s">
        <v>8</v>
      </c>
      <c r="C36" s="91"/>
      <c r="D36" s="91"/>
      <c r="E36" s="91"/>
      <c r="F36" s="91"/>
      <c r="G36" s="93" t="s">
        <v>142</v>
      </c>
      <c r="H36" s="91">
        <f>'1 melléklet'!AY15</f>
        <v>6201</v>
      </c>
      <c r="I36" s="91">
        <f>'1 melléklet'!AZ15</f>
        <v>9051</v>
      </c>
      <c r="J36" s="91">
        <f>'1 melléklet'!BA15</f>
        <v>4526</v>
      </c>
      <c r="K36" s="91">
        <f>'1 melléklet'!BB15</f>
        <v>5700</v>
      </c>
    </row>
    <row r="37" spans="1:11" ht="15" customHeight="1" x14ac:dyDescent="0.2">
      <c r="A37" s="141" t="s">
        <v>117</v>
      </c>
      <c r="B37" s="93" t="s">
        <v>143</v>
      </c>
      <c r="C37" s="91"/>
      <c r="D37" s="91"/>
      <c r="E37" s="91"/>
      <c r="F37" s="91"/>
      <c r="G37" s="94" t="s">
        <v>118</v>
      </c>
      <c r="H37" s="91"/>
      <c r="I37" s="91"/>
      <c r="J37" s="91"/>
      <c r="K37" s="91"/>
    </row>
    <row r="38" spans="1:11" ht="21.75" customHeight="1" x14ac:dyDescent="0.2">
      <c r="A38" s="140" t="s">
        <v>119</v>
      </c>
      <c r="B38" s="100" t="s">
        <v>181</v>
      </c>
      <c r="C38" s="101">
        <f>+C32+C34+C35+C37</f>
        <v>66958</v>
      </c>
      <c r="D38" s="101">
        <f>+D32+D34+D35+D37</f>
        <v>298429</v>
      </c>
      <c r="E38" s="101">
        <f t="shared" ref="E38:F38" si="13">+E32+E34+E35+E37</f>
        <v>247509</v>
      </c>
      <c r="F38" s="101">
        <f t="shared" si="13"/>
        <v>233713</v>
      </c>
      <c r="G38" s="100" t="s">
        <v>189</v>
      </c>
      <c r="H38" s="101">
        <f>+H32+H34+H36+H37</f>
        <v>95264</v>
      </c>
      <c r="I38" s="101">
        <f>+I32+I34+I36+I37</f>
        <v>112402</v>
      </c>
      <c r="J38" s="101">
        <f t="shared" ref="J38:K38" si="14">+J32+J34+J36+J37</f>
        <v>50374</v>
      </c>
      <c r="K38" s="101">
        <f t="shared" si="14"/>
        <v>56554</v>
      </c>
    </row>
    <row r="39" spans="1:11" s="106" customFormat="1" ht="15" customHeight="1" x14ac:dyDescent="0.2">
      <c r="A39" s="141" t="s">
        <v>121</v>
      </c>
      <c r="B39" s="93" t="s">
        <v>182</v>
      </c>
      <c r="C39" s="95">
        <f>+C40+C41+C42</f>
        <v>32294</v>
      </c>
      <c r="D39" s="95">
        <f>+D40+D41+D42</f>
        <v>32294</v>
      </c>
      <c r="E39" s="95">
        <f t="shared" ref="E39:F39" si="15">+E40+E41+E42</f>
        <v>0</v>
      </c>
      <c r="F39" s="95">
        <f t="shared" si="15"/>
        <v>0</v>
      </c>
      <c r="G39" s="93" t="s">
        <v>144</v>
      </c>
      <c r="H39" s="91"/>
      <c r="I39" s="91"/>
      <c r="J39" s="91"/>
      <c r="K39" s="91"/>
    </row>
    <row r="40" spans="1:11" ht="15" customHeight="1" x14ac:dyDescent="0.2">
      <c r="A40" s="141" t="s">
        <v>122</v>
      </c>
      <c r="B40" s="103" t="s">
        <v>183</v>
      </c>
      <c r="C40" s="91">
        <f>'1 melléklet'!AY47</f>
        <v>32294</v>
      </c>
      <c r="D40" s="91">
        <f>'1 melléklet'!AZ47</f>
        <v>32294</v>
      </c>
      <c r="E40" s="91">
        <f>'1 melléklet'!BA47</f>
        <v>0</v>
      </c>
      <c r="F40" s="91">
        <f>'1 melléklet'!BB47</f>
        <v>0</v>
      </c>
      <c r="G40" s="93" t="s">
        <v>14</v>
      </c>
      <c r="H40" s="91"/>
      <c r="I40" s="91"/>
      <c r="J40" s="91"/>
      <c r="K40" s="91"/>
    </row>
    <row r="41" spans="1:11" ht="15" customHeight="1" x14ac:dyDescent="0.2">
      <c r="A41" s="141" t="s">
        <v>123</v>
      </c>
      <c r="B41" s="103" t="s">
        <v>10</v>
      </c>
      <c r="C41" s="91"/>
      <c r="D41" s="91"/>
      <c r="E41" s="91"/>
      <c r="F41" s="91"/>
      <c r="G41" s="93" t="s">
        <v>15</v>
      </c>
      <c r="H41" s="91">
        <f>'1 melléklet'!AY31</f>
        <v>1332</v>
      </c>
      <c r="I41" s="91">
        <f>'1 melléklet'!AZ31</f>
        <v>231246</v>
      </c>
      <c r="J41" s="91">
        <f>'1 melléklet'!BA31</f>
        <v>231246</v>
      </c>
      <c r="K41" s="91">
        <f>'1 melléklet'!BB31</f>
        <v>231246</v>
      </c>
    </row>
    <row r="42" spans="1:11" ht="15" customHeight="1" x14ac:dyDescent="0.2">
      <c r="A42" s="141" t="s">
        <v>124</v>
      </c>
      <c r="B42" s="103" t="s">
        <v>11</v>
      </c>
      <c r="C42" s="91"/>
      <c r="D42" s="91"/>
      <c r="E42" s="91"/>
      <c r="F42" s="91"/>
      <c r="G42" s="93" t="s">
        <v>145</v>
      </c>
      <c r="H42" s="91"/>
      <c r="I42" s="91"/>
      <c r="J42" s="91"/>
      <c r="K42" s="91"/>
    </row>
    <row r="43" spans="1:11" ht="15" customHeight="1" x14ac:dyDescent="0.2">
      <c r="A43" s="140" t="s">
        <v>125</v>
      </c>
      <c r="B43" s="102" t="s">
        <v>184</v>
      </c>
      <c r="C43" s="91">
        <f>SUM(C44:C47)</f>
        <v>0</v>
      </c>
      <c r="D43" s="91">
        <f>SUM(D44:D47)</f>
        <v>0</v>
      </c>
      <c r="E43" s="91">
        <f t="shared" ref="E43:F43" si="16">SUM(E44:E47)</f>
        <v>0</v>
      </c>
      <c r="F43" s="91">
        <f t="shared" si="16"/>
        <v>0</v>
      </c>
      <c r="G43" s="93" t="s">
        <v>190</v>
      </c>
      <c r="H43" s="91"/>
      <c r="I43" s="91"/>
      <c r="J43" s="91"/>
      <c r="K43" s="91"/>
    </row>
    <row r="44" spans="1:11" ht="15" customHeight="1" x14ac:dyDescent="0.2">
      <c r="A44" s="141" t="s">
        <v>126</v>
      </c>
      <c r="B44" s="103" t="s">
        <v>185</v>
      </c>
      <c r="C44" s="91"/>
      <c r="D44" s="91"/>
      <c r="E44" s="91"/>
      <c r="F44" s="91"/>
      <c r="G44" s="93" t="s">
        <v>146</v>
      </c>
      <c r="H44" s="91"/>
      <c r="I44" s="91"/>
      <c r="J44" s="91"/>
      <c r="K44" s="91"/>
    </row>
    <row r="45" spans="1:11" ht="15" customHeight="1" x14ac:dyDescent="0.2">
      <c r="A45" s="141" t="s">
        <v>127</v>
      </c>
      <c r="B45" s="103" t="s">
        <v>186</v>
      </c>
      <c r="C45" s="92"/>
      <c r="D45" s="92"/>
      <c r="E45" s="92"/>
      <c r="F45" s="92"/>
      <c r="G45" s="93"/>
      <c r="H45" s="91"/>
      <c r="I45" s="91"/>
      <c r="J45" s="91"/>
      <c r="K45" s="91"/>
    </row>
    <row r="46" spans="1:11" ht="15" customHeight="1" x14ac:dyDescent="0.2">
      <c r="A46" s="141" t="s">
        <v>129</v>
      </c>
      <c r="B46" s="103" t="s">
        <v>12</v>
      </c>
      <c r="C46" s="91"/>
      <c r="D46" s="91"/>
      <c r="E46" s="91"/>
      <c r="F46" s="91"/>
      <c r="G46" s="96"/>
      <c r="H46" s="91"/>
      <c r="I46" s="91"/>
      <c r="J46" s="91"/>
      <c r="K46" s="91"/>
    </row>
    <row r="47" spans="1:11" ht="15" customHeight="1" x14ac:dyDescent="0.2">
      <c r="A47" s="141" t="s">
        <v>131</v>
      </c>
      <c r="B47" s="103" t="s">
        <v>13</v>
      </c>
      <c r="C47" s="91"/>
      <c r="D47" s="91"/>
      <c r="E47" s="91"/>
      <c r="F47" s="91"/>
      <c r="G47" s="94"/>
      <c r="H47" s="91"/>
      <c r="I47" s="91"/>
      <c r="J47" s="91"/>
      <c r="K47" s="91"/>
    </row>
    <row r="48" spans="1:11" ht="19.5" customHeight="1" x14ac:dyDescent="0.2">
      <c r="A48" s="140" t="s">
        <v>132</v>
      </c>
      <c r="B48" s="100" t="s">
        <v>187</v>
      </c>
      <c r="C48" s="101">
        <f>+C39+C43</f>
        <v>32294</v>
      </c>
      <c r="D48" s="101">
        <f>+D39+D43</f>
        <v>32294</v>
      </c>
      <c r="E48" s="101">
        <f t="shared" ref="E48:F48" si="17">+E39+E43</f>
        <v>0</v>
      </c>
      <c r="F48" s="101">
        <f t="shared" si="17"/>
        <v>0</v>
      </c>
      <c r="G48" s="100" t="s">
        <v>191</v>
      </c>
      <c r="H48" s="101">
        <f>SUM(H39:H47)</f>
        <v>1332</v>
      </c>
      <c r="I48" s="101">
        <f>SUM(I39:I47)</f>
        <v>231246</v>
      </c>
      <c r="J48" s="101">
        <f t="shared" ref="J48:K48" si="18">SUM(J39:J47)</f>
        <v>231246</v>
      </c>
      <c r="K48" s="101">
        <f t="shared" si="18"/>
        <v>231246</v>
      </c>
    </row>
    <row r="49" spans="1:11" ht="22.5" customHeight="1" x14ac:dyDescent="0.2">
      <c r="A49" s="140" t="s">
        <v>134</v>
      </c>
      <c r="B49" s="100" t="s">
        <v>2</v>
      </c>
      <c r="C49" s="101">
        <f>+C38+C48</f>
        <v>99252</v>
      </c>
      <c r="D49" s="101">
        <f>+D38+D48</f>
        <v>330723</v>
      </c>
      <c r="E49" s="101">
        <f t="shared" ref="E49:F49" si="19">+E38+E48</f>
        <v>247509</v>
      </c>
      <c r="F49" s="101">
        <f t="shared" si="19"/>
        <v>233713</v>
      </c>
      <c r="G49" s="100" t="s">
        <v>3</v>
      </c>
      <c r="H49" s="101">
        <f>+H38+H48</f>
        <v>96596</v>
      </c>
      <c r="I49" s="101">
        <f>+I38+I48</f>
        <v>343648</v>
      </c>
      <c r="J49" s="101">
        <f t="shared" ref="J49:K49" si="20">+J38+J48</f>
        <v>281620</v>
      </c>
      <c r="K49" s="101">
        <f t="shared" si="20"/>
        <v>287800</v>
      </c>
    </row>
    <row r="50" spans="1:11" s="106" customFormat="1" ht="15" customHeight="1" x14ac:dyDescent="0.2">
      <c r="A50" s="141" t="s">
        <v>135</v>
      </c>
      <c r="B50" s="93" t="s">
        <v>138</v>
      </c>
      <c r="C50" s="95">
        <f>IF(C38-H38&lt;0,H38-C38,"-")</f>
        <v>28306</v>
      </c>
      <c r="D50" s="95" t="str">
        <f>IF(D38-I38&lt;0,I38-D38,"-")</f>
        <v>-</v>
      </c>
      <c r="E50" s="95" t="str">
        <f t="shared" ref="E50:F50" si="21">IF(E38-J38&lt;0,J38-E38,"-")</f>
        <v>-</v>
      </c>
      <c r="F50" s="95" t="str">
        <f t="shared" si="21"/>
        <v>-</v>
      </c>
      <c r="G50" s="93" t="s">
        <v>139</v>
      </c>
      <c r="H50" s="95" t="str">
        <f>IF(C38-H38&gt;0,C38-H38,"-")</f>
        <v>-</v>
      </c>
      <c r="I50" s="95">
        <f>IF(D38-I38&gt;0,D38-I38,"-")</f>
        <v>186027</v>
      </c>
      <c r="J50" s="95">
        <f t="shared" ref="J50:K50" si="22">IF(E38-J38&gt;0,E38-J38,"-")</f>
        <v>197135</v>
      </c>
      <c r="K50" s="95">
        <f t="shared" si="22"/>
        <v>177159</v>
      </c>
    </row>
    <row r="51" spans="1:11" s="106" customFormat="1" ht="15" customHeight="1" x14ac:dyDescent="0.2">
      <c r="A51" s="141" t="s">
        <v>137</v>
      </c>
      <c r="B51" s="93" t="s">
        <v>140</v>
      </c>
      <c r="C51" s="95" t="str">
        <f>IF(C38+C39-H49&lt;0,H49-(C38+C39),"-")</f>
        <v>-</v>
      </c>
      <c r="D51" s="95">
        <f>IF(D38+D39-I49&lt;0,I49-(D38+D39),"-")</f>
        <v>12925</v>
      </c>
      <c r="E51" s="95">
        <f t="shared" ref="E51:F51" si="23">IF(E38+E39-J49&lt;0,J49-(E38+E39),"-")</f>
        <v>34111</v>
      </c>
      <c r="F51" s="95">
        <f t="shared" si="23"/>
        <v>54087</v>
      </c>
      <c r="G51" s="93" t="s">
        <v>141</v>
      </c>
      <c r="H51" s="95">
        <f>IF(C38+C39-H49&gt;0,C38+C39-H49,"-")</f>
        <v>2656</v>
      </c>
      <c r="I51" s="95" t="str">
        <f>IF(D38+D39-I49&gt;0,D38+D39-I49,"-")</f>
        <v>-</v>
      </c>
      <c r="J51" s="95" t="str">
        <f t="shared" ref="J51:K51" si="24">IF(E38+E39-J49&gt;0,E38+E39-J49,"-")</f>
        <v>-</v>
      </c>
      <c r="K51" s="95" t="str">
        <f t="shared" si="24"/>
        <v>-</v>
      </c>
    </row>
  </sheetData>
  <mergeCells count="10">
    <mergeCell ref="I1:K1"/>
    <mergeCell ref="I3:K3"/>
    <mergeCell ref="A4:A5"/>
    <mergeCell ref="A29:A30"/>
    <mergeCell ref="B1:G1"/>
    <mergeCell ref="B26:G26"/>
    <mergeCell ref="G29:K29"/>
    <mergeCell ref="G4:K4"/>
    <mergeCell ref="I28:K28"/>
    <mergeCell ref="I26:K26"/>
  </mergeCells>
  <phoneticPr fontId="49" type="noConversion"/>
  <printOptions horizontalCentered="1"/>
  <pageMargins left="0.33" right="0.48" top="0.9055118110236221" bottom="0.5" header="0.6692913385826772" footer="0.28000000000000003"/>
  <pageSetup paperSize="9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I1851"/>
  <sheetViews>
    <sheetView zoomScaleNormal="100" zoomScaleSheetLayoutView="135" workbookViewId="0">
      <selection activeCell="M15" sqref="M14:M15"/>
    </sheetView>
  </sheetViews>
  <sheetFormatPr defaultRowHeight="15" x14ac:dyDescent="0.2"/>
  <cols>
    <col min="1" max="1" width="47.7109375" style="14" customWidth="1"/>
    <col min="2" max="2" width="12.5703125" style="14" customWidth="1"/>
    <col min="3" max="3" width="12.140625" style="14" customWidth="1"/>
    <col min="4" max="4" width="12.7109375" style="15" hidden="1" customWidth="1"/>
    <col min="5" max="5" width="12.5703125" style="15" customWidth="1"/>
    <col min="6" max="9" width="9.140625" style="15"/>
  </cols>
  <sheetData>
    <row r="1" spans="1:9" ht="12.75" x14ac:dyDescent="0.2">
      <c r="A1" s="545" t="s">
        <v>507</v>
      </c>
      <c r="B1" s="545"/>
      <c r="C1" s="545"/>
      <c r="D1" s="545"/>
      <c r="E1" s="545"/>
      <c r="F1" s="545"/>
    </row>
    <row r="2" spans="1:9" ht="15.75" hidden="1" x14ac:dyDescent="0.2">
      <c r="A2" s="16"/>
      <c r="B2" s="16"/>
      <c r="C2" s="16"/>
    </row>
    <row r="3" spans="1:9" ht="31.5" customHeight="1" x14ac:dyDescent="0.2">
      <c r="A3" s="543" t="s">
        <v>57</v>
      </c>
      <c r="B3" s="543"/>
      <c r="C3" s="543"/>
      <c r="D3" s="543"/>
      <c r="E3" s="543"/>
    </row>
    <row r="4" spans="1:9" ht="15.75" x14ac:dyDescent="0.2">
      <c r="A4" s="544" t="s">
        <v>201</v>
      </c>
      <c r="B4" s="544"/>
      <c r="C4" s="544"/>
      <c r="D4" s="544"/>
      <c r="E4" s="544"/>
    </row>
    <row r="5" spans="1:9" ht="10.5" hidden="1" customHeight="1" x14ac:dyDescent="0.2">
      <c r="A5" s="16"/>
      <c r="B5" s="16"/>
      <c r="C5" s="16"/>
    </row>
    <row r="6" spans="1:9" ht="15.75" hidden="1" x14ac:dyDescent="0.2">
      <c r="A6" s="17" t="s">
        <v>46</v>
      </c>
      <c r="B6" s="17"/>
      <c r="C6" s="16"/>
    </row>
    <row r="7" spans="1:9" ht="16.5" thickBot="1" x14ac:dyDescent="0.25">
      <c r="A7" s="16"/>
      <c r="B7" s="16"/>
      <c r="C7" s="546" t="s">
        <v>48</v>
      </c>
      <c r="D7" s="546"/>
      <c r="E7" s="546"/>
      <c r="F7" s="546"/>
    </row>
    <row r="8" spans="1:9" s="8" customFormat="1" ht="27" thickTop="1" thickBot="1" x14ac:dyDescent="0.25">
      <c r="A8" s="18" t="s">
        <v>58</v>
      </c>
      <c r="B8" s="19" t="s">
        <v>59</v>
      </c>
      <c r="C8" s="19" t="s">
        <v>167</v>
      </c>
      <c r="D8" s="19" t="s">
        <v>196</v>
      </c>
      <c r="E8" s="19" t="s">
        <v>197</v>
      </c>
      <c r="F8" s="19" t="s">
        <v>505</v>
      </c>
      <c r="G8" s="20"/>
      <c r="H8" s="20"/>
      <c r="I8" s="20"/>
    </row>
    <row r="9" spans="1:9" ht="24.95" customHeight="1" thickTop="1" x14ac:dyDescent="0.2">
      <c r="A9" s="21" t="s">
        <v>154</v>
      </c>
      <c r="B9" s="22">
        <v>3967</v>
      </c>
      <c r="C9" s="22">
        <v>3967</v>
      </c>
      <c r="D9" s="22"/>
      <c r="E9" s="22"/>
      <c r="F9" s="22"/>
    </row>
    <row r="10" spans="1:9" ht="24.95" customHeight="1" x14ac:dyDescent="0.2">
      <c r="A10" s="21" t="s">
        <v>155</v>
      </c>
      <c r="B10" s="22">
        <v>381</v>
      </c>
      <c r="C10" s="22">
        <v>381</v>
      </c>
      <c r="D10" s="22"/>
      <c r="E10" s="22"/>
      <c r="F10" s="22"/>
    </row>
    <row r="11" spans="1:9" ht="9.75" hidden="1" customHeight="1" x14ac:dyDescent="0.2">
      <c r="A11" s="540"/>
      <c r="B11" s="541"/>
      <c r="C11" s="542"/>
    </row>
    <row r="12" spans="1:9" s="12" customFormat="1" ht="20.25" customHeight="1" x14ac:dyDescent="0.2">
      <c r="A12" s="23" t="s">
        <v>52</v>
      </c>
      <c r="B12" s="24">
        <f>SUM(B3:B10)</f>
        <v>4348</v>
      </c>
      <c r="C12" s="24">
        <f>SUM(C3:C10)</f>
        <v>4348</v>
      </c>
      <c r="D12" s="24">
        <f>SUM(D3:D10)</f>
        <v>0</v>
      </c>
      <c r="E12" s="24">
        <f>SUM(E3:E10)</f>
        <v>0</v>
      </c>
      <c r="F12" s="24">
        <f>SUM(F3:F10)</f>
        <v>0</v>
      </c>
      <c r="G12" s="25"/>
      <c r="H12" s="25"/>
      <c r="I12" s="25"/>
    </row>
    <row r="13" spans="1:9" s="13" customFormat="1" ht="16.5" thickBot="1" x14ac:dyDescent="0.25">
      <c r="A13" s="537"/>
      <c r="B13" s="538"/>
      <c r="C13" s="539"/>
      <c r="D13" s="26"/>
      <c r="E13" s="26"/>
      <c r="F13" s="26"/>
      <c r="G13" s="26"/>
      <c r="H13" s="26"/>
      <c r="I13" s="26"/>
    </row>
    <row r="14" spans="1:9" ht="22.5" customHeight="1" thickTop="1" thickBot="1" x14ac:dyDescent="0.25">
      <c r="A14" s="27" t="s">
        <v>60</v>
      </c>
      <c r="B14" s="28">
        <f>B12</f>
        <v>4348</v>
      </c>
      <c r="C14" s="28">
        <f>C12</f>
        <v>4348</v>
      </c>
      <c r="D14" s="28">
        <f>D12</f>
        <v>0</v>
      </c>
      <c r="E14" s="28">
        <f>E12</f>
        <v>0</v>
      </c>
      <c r="F14" s="28">
        <f>F12</f>
        <v>0</v>
      </c>
    </row>
    <row r="15" spans="1:9" ht="12" customHeight="1" thickTop="1" thickBot="1" x14ac:dyDescent="0.25">
      <c r="A15" s="16"/>
      <c r="B15" s="16"/>
      <c r="C15" s="29"/>
    </row>
    <row r="16" spans="1:9" s="31" customFormat="1" ht="26.25" customHeight="1" thickTop="1" thickBot="1" x14ac:dyDescent="0.25">
      <c r="A16" s="18" t="s">
        <v>61</v>
      </c>
      <c r="B16" s="19" t="s">
        <v>59</v>
      </c>
      <c r="C16" s="19" t="s">
        <v>167</v>
      </c>
      <c r="D16" s="19" t="s">
        <v>196</v>
      </c>
      <c r="E16" s="19" t="s">
        <v>197</v>
      </c>
      <c r="F16" s="19" t="s">
        <v>505</v>
      </c>
      <c r="G16" s="30"/>
      <c r="H16" s="30"/>
      <c r="I16" s="30"/>
    </row>
    <row r="17" spans="1:9" ht="29.25" customHeight="1" thickTop="1" x14ac:dyDescent="0.2">
      <c r="A17" s="21" t="s">
        <v>153</v>
      </c>
      <c r="B17" s="22">
        <v>38309</v>
      </c>
      <c r="C17" s="22">
        <v>38309</v>
      </c>
      <c r="D17" s="22"/>
      <c r="E17" s="22">
        <v>2646</v>
      </c>
      <c r="F17" s="509">
        <f t="shared" ref="F17:F34" si="0">E17/C17</f>
        <v>6.9069931347725072E-2</v>
      </c>
    </row>
    <row r="18" spans="1:9" ht="24" customHeight="1" x14ac:dyDescent="0.2">
      <c r="A18" s="21" t="s">
        <v>149</v>
      </c>
      <c r="B18" s="22">
        <v>1550</v>
      </c>
      <c r="C18" s="22">
        <v>1550</v>
      </c>
      <c r="D18" s="22"/>
      <c r="E18" s="22"/>
      <c r="F18" s="509">
        <f t="shared" si="0"/>
        <v>0</v>
      </c>
    </row>
    <row r="19" spans="1:9" ht="24.95" customHeight="1" x14ac:dyDescent="0.2">
      <c r="A19" s="21" t="s">
        <v>150</v>
      </c>
      <c r="B19" s="22">
        <v>2157</v>
      </c>
      <c r="C19" s="22">
        <v>2157</v>
      </c>
      <c r="D19" s="22"/>
      <c r="E19" s="22"/>
      <c r="F19" s="509">
        <f t="shared" si="0"/>
        <v>0</v>
      </c>
    </row>
    <row r="20" spans="1:9" ht="24.95" customHeight="1" x14ac:dyDescent="0.2">
      <c r="A20" s="21" t="s">
        <v>151</v>
      </c>
      <c r="B20" s="22">
        <v>10325</v>
      </c>
      <c r="C20" s="22">
        <v>10325</v>
      </c>
      <c r="D20" s="22"/>
      <c r="E20" s="22">
        <v>10245</v>
      </c>
      <c r="F20" s="509">
        <f t="shared" si="0"/>
        <v>0.9922518159806295</v>
      </c>
    </row>
    <row r="21" spans="1:9" ht="24.95" customHeight="1" x14ac:dyDescent="0.2">
      <c r="A21" s="21" t="s">
        <v>162</v>
      </c>
      <c r="B21" s="22">
        <v>7500</v>
      </c>
      <c r="C21" s="22">
        <v>7500</v>
      </c>
      <c r="D21" s="22"/>
      <c r="E21" s="22"/>
      <c r="F21" s="509">
        <f t="shared" si="0"/>
        <v>0</v>
      </c>
    </row>
    <row r="22" spans="1:9" ht="24.95" customHeight="1" x14ac:dyDescent="0.2">
      <c r="A22" s="21" t="s">
        <v>152</v>
      </c>
      <c r="B22" s="22">
        <v>10000</v>
      </c>
      <c r="C22" s="22">
        <v>10000</v>
      </c>
      <c r="D22" s="22"/>
      <c r="E22" s="22"/>
      <c r="F22" s="509">
        <f t="shared" si="0"/>
        <v>0</v>
      </c>
    </row>
    <row r="23" spans="1:9" ht="24.95" customHeight="1" x14ac:dyDescent="0.2">
      <c r="A23" s="21" t="s">
        <v>156</v>
      </c>
      <c r="B23" s="22">
        <v>1500</v>
      </c>
      <c r="C23" s="22">
        <v>1500</v>
      </c>
      <c r="D23" s="22"/>
      <c r="E23" s="22"/>
      <c r="F23" s="509">
        <f t="shared" si="0"/>
        <v>0</v>
      </c>
    </row>
    <row r="24" spans="1:9" ht="24.95" customHeight="1" x14ac:dyDescent="0.2">
      <c r="A24" s="21" t="s">
        <v>157</v>
      </c>
      <c r="B24" s="22">
        <v>800</v>
      </c>
      <c r="C24" s="22">
        <v>800</v>
      </c>
      <c r="D24" s="22"/>
      <c r="E24" s="22">
        <v>800</v>
      </c>
      <c r="F24" s="509">
        <f t="shared" si="0"/>
        <v>1</v>
      </c>
    </row>
    <row r="25" spans="1:9" ht="24.95" customHeight="1" x14ac:dyDescent="0.2">
      <c r="A25" s="21" t="s">
        <v>158</v>
      </c>
      <c r="B25" s="22">
        <f>4872+250+1383</f>
        <v>6505</v>
      </c>
      <c r="C25" s="22">
        <f>4872+250+1383</f>
        <v>6505</v>
      </c>
      <c r="D25" s="22"/>
      <c r="E25" s="22">
        <v>6257</v>
      </c>
      <c r="F25" s="509">
        <f t="shared" si="0"/>
        <v>0.96187548039969251</v>
      </c>
    </row>
    <row r="26" spans="1:9" ht="24.95" customHeight="1" x14ac:dyDescent="0.2">
      <c r="A26" s="21" t="s">
        <v>512</v>
      </c>
      <c r="B26" s="22"/>
      <c r="C26" s="22"/>
      <c r="D26" s="22"/>
      <c r="E26" s="22">
        <v>18024</v>
      </c>
      <c r="F26" s="22"/>
    </row>
    <row r="27" spans="1:9" ht="24.95" customHeight="1" x14ac:dyDescent="0.2">
      <c r="A27" s="21" t="s">
        <v>513</v>
      </c>
      <c r="B27" s="22"/>
      <c r="C27" s="22"/>
      <c r="D27" s="22"/>
      <c r="E27" s="22">
        <v>6598</v>
      </c>
      <c r="F27" s="22"/>
    </row>
    <row r="28" spans="1:9" ht="24.95" customHeight="1" x14ac:dyDescent="0.2">
      <c r="A28" s="21" t="s">
        <v>163</v>
      </c>
      <c r="B28" s="22"/>
      <c r="C28" s="22"/>
      <c r="D28" s="22"/>
      <c r="E28" s="22">
        <v>640</v>
      </c>
      <c r="F28" s="22"/>
    </row>
    <row r="29" spans="1:9" ht="24.95" customHeight="1" x14ac:dyDescent="0.2">
      <c r="A29" s="21" t="s">
        <v>514</v>
      </c>
      <c r="B29" s="22"/>
      <c r="C29" s="22"/>
      <c r="D29" s="22"/>
      <c r="E29" s="22">
        <v>560</v>
      </c>
      <c r="F29" s="22"/>
    </row>
    <row r="30" spans="1:9" ht="24.95" customHeight="1" x14ac:dyDescent="0.2">
      <c r="A30" s="21" t="s">
        <v>159</v>
      </c>
      <c r="B30" s="22">
        <v>2000</v>
      </c>
      <c r="C30" s="22">
        <v>2000</v>
      </c>
      <c r="D30" s="22"/>
      <c r="E30" s="22">
        <v>1000</v>
      </c>
      <c r="F30" s="509">
        <f t="shared" si="0"/>
        <v>0.5</v>
      </c>
    </row>
    <row r="31" spans="1:9" s="33" customFormat="1" ht="24.95" customHeight="1" x14ac:dyDescent="0.2">
      <c r="A31" s="23" t="s">
        <v>52</v>
      </c>
      <c r="B31" s="24">
        <f>SUM(B17:B30)</f>
        <v>80646</v>
      </c>
      <c r="C31" s="24">
        <f>SUM(C17:C30)</f>
        <v>80646</v>
      </c>
      <c r="D31" s="24">
        <f>SUM(D17:D30)</f>
        <v>0</v>
      </c>
      <c r="E31" s="24">
        <f>SUM(E17:E30)</f>
        <v>46770</v>
      </c>
      <c r="F31" s="512">
        <f t="shared" si="0"/>
        <v>0.57994196860352654</v>
      </c>
      <c r="G31" s="32"/>
      <c r="H31" s="32"/>
      <c r="I31" s="32"/>
    </row>
    <row r="32" spans="1:9" s="33" customFormat="1" ht="24.95" customHeight="1" x14ac:dyDescent="0.2">
      <c r="A32" s="21" t="s">
        <v>163</v>
      </c>
      <c r="B32" s="22"/>
      <c r="C32" s="22"/>
      <c r="D32" s="22">
        <v>906</v>
      </c>
      <c r="E32" s="22">
        <v>116</v>
      </c>
      <c r="F32" s="509">
        <v>0</v>
      </c>
      <c r="G32" s="32"/>
      <c r="H32" s="32"/>
      <c r="I32" s="32"/>
    </row>
    <row r="33" spans="1:9" s="33" customFormat="1" ht="24.95" customHeight="1" x14ac:dyDescent="0.2">
      <c r="A33" s="23" t="s">
        <v>73</v>
      </c>
      <c r="B33" s="24">
        <v>4069</v>
      </c>
      <c r="C33" s="24">
        <f>SUM(C32:C32)</f>
        <v>0</v>
      </c>
      <c r="D33" s="24" t="e">
        <f>SUM(#REF!)</f>
        <v>#REF!</v>
      </c>
      <c r="E33" s="24">
        <f>SUM(E32:E32)</f>
        <v>116</v>
      </c>
      <c r="F33" s="510">
        <v>0</v>
      </c>
      <c r="G33" s="32"/>
      <c r="H33" s="32"/>
      <c r="I33" s="32"/>
    </row>
    <row r="34" spans="1:9" s="33" customFormat="1" ht="24.95" customHeight="1" x14ac:dyDescent="0.2">
      <c r="A34" s="21" t="s">
        <v>163</v>
      </c>
      <c r="B34" s="22">
        <v>4069</v>
      </c>
      <c r="C34" s="22">
        <f>13467-3683</f>
        <v>9784</v>
      </c>
      <c r="D34" s="22">
        <v>906</v>
      </c>
      <c r="E34" s="22">
        <v>285</v>
      </c>
      <c r="F34" s="509">
        <f t="shared" si="0"/>
        <v>2.9129190515126739E-2</v>
      </c>
      <c r="G34" s="32"/>
      <c r="H34" s="32"/>
      <c r="I34" s="32"/>
    </row>
    <row r="35" spans="1:9" ht="24.95" customHeight="1" x14ac:dyDescent="0.2">
      <c r="A35" s="21" t="s">
        <v>506</v>
      </c>
      <c r="B35" s="22"/>
      <c r="C35" s="22">
        <v>3683</v>
      </c>
      <c r="D35" s="22">
        <v>906</v>
      </c>
      <c r="E35" s="22">
        <v>3683</v>
      </c>
      <c r="F35" s="509">
        <f>E35/C35</f>
        <v>1</v>
      </c>
    </row>
    <row r="36" spans="1:9" s="33" customFormat="1" ht="24.95" customHeight="1" x14ac:dyDescent="0.2">
      <c r="A36" s="23" t="s">
        <v>50</v>
      </c>
      <c r="B36" s="24">
        <v>4069</v>
      </c>
      <c r="C36" s="24">
        <f>SUM(C34:C35)</f>
        <v>13467</v>
      </c>
      <c r="D36" s="24">
        <f>SUM(D35)</f>
        <v>906</v>
      </c>
      <c r="E36" s="24">
        <f>SUM(E34:E35)</f>
        <v>3968</v>
      </c>
      <c r="F36" s="510">
        <f>E36/C36</f>
        <v>0.29464617212445238</v>
      </c>
      <c r="G36" s="32"/>
      <c r="H36" s="32"/>
      <c r="I36" s="32"/>
    </row>
    <row r="37" spans="1:9" s="13" customFormat="1" ht="9.75" customHeight="1" thickBot="1" x14ac:dyDescent="0.25">
      <c r="A37" s="537"/>
      <c r="B37" s="538"/>
      <c r="C37" s="539"/>
      <c r="D37" s="26"/>
      <c r="E37" s="26"/>
      <c r="F37" s="26"/>
      <c r="G37" s="26"/>
      <c r="H37" s="26"/>
      <c r="I37" s="26"/>
    </row>
    <row r="38" spans="1:9" ht="24.75" customHeight="1" thickTop="1" thickBot="1" x14ac:dyDescent="0.25">
      <c r="A38" s="34" t="s">
        <v>62</v>
      </c>
      <c r="B38" s="35">
        <f>B31+B36</f>
        <v>84715</v>
      </c>
      <c r="C38" s="35">
        <f>C31+C36</f>
        <v>94113</v>
      </c>
      <c r="D38" s="35">
        <f>D31+D36</f>
        <v>906</v>
      </c>
      <c r="E38" s="35">
        <f>E31+E36</f>
        <v>50738</v>
      </c>
      <c r="F38" s="511">
        <f>F31+F36</f>
        <v>0.87458814072797897</v>
      </c>
    </row>
    <row r="39" spans="1:9" ht="12" customHeight="1" thickTop="1" thickBot="1" x14ac:dyDescent="0.25">
      <c r="A39" s="36"/>
      <c r="B39" s="199"/>
      <c r="C39" s="37"/>
    </row>
    <row r="40" spans="1:9" s="41" customFormat="1" ht="30" customHeight="1" thickTop="1" thickBot="1" x14ac:dyDescent="0.3">
      <c r="A40" s="38" t="s">
        <v>47</v>
      </c>
      <c r="B40" s="39">
        <f>B14+B38</f>
        <v>89063</v>
      </c>
      <c r="C40" s="39">
        <f>C14+C38</f>
        <v>98461</v>
      </c>
      <c r="D40" s="39">
        <f>D14+D38</f>
        <v>906</v>
      </c>
      <c r="E40" s="39">
        <f>E14+E38</f>
        <v>50738</v>
      </c>
      <c r="F40" s="39">
        <f>F14+F38</f>
        <v>0.87458814072797897</v>
      </c>
      <c r="G40" s="40"/>
      <c r="H40" s="40"/>
      <c r="I40" s="40"/>
    </row>
    <row r="41" spans="1:9" ht="16.5" thickTop="1" x14ac:dyDescent="0.2">
      <c r="A41" s="16"/>
      <c r="B41" s="16"/>
      <c r="C41" s="16"/>
    </row>
    <row r="42" spans="1:9" ht="15.75" x14ac:dyDescent="0.2">
      <c r="A42" s="16"/>
      <c r="B42" s="16"/>
      <c r="C42" s="16"/>
    </row>
    <row r="43" spans="1:9" ht="15.75" x14ac:dyDescent="0.2">
      <c r="A43" s="16"/>
      <c r="B43" s="16"/>
      <c r="C43" s="16"/>
    </row>
    <row r="44" spans="1:9" ht="15.75" x14ac:dyDescent="0.2">
      <c r="A44" s="16"/>
      <c r="B44" s="16"/>
      <c r="C44" s="16"/>
    </row>
    <row r="45" spans="1:9" ht="15.75" x14ac:dyDescent="0.2">
      <c r="A45" s="16"/>
      <c r="B45" s="16"/>
      <c r="C45" s="16"/>
    </row>
    <row r="46" spans="1:9" ht="15.75" x14ac:dyDescent="0.2">
      <c r="A46" s="16"/>
      <c r="B46" s="16"/>
      <c r="C46" s="16"/>
    </row>
    <row r="47" spans="1:9" ht="15.75" x14ac:dyDescent="0.2">
      <c r="A47" s="16"/>
      <c r="B47" s="16"/>
      <c r="C47" s="16"/>
    </row>
    <row r="48" spans="1:9" ht="15.75" x14ac:dyDescent="0.2">
      <c r="A48" s="16"/>
      <c r="B48" s="16"/>
      <c r="C48" s="16"/>
    </row>
    <row r="49" spans="1:3" ht="15.75" x14ac:dyDescent="0.2">
      <c r="A49" s="16"/>
      <c r="B49" s="16"/>
      <c r="C49" s="16"/>
    </row>
    <row r="50" spans="1:3" ht="15.75" x14ac:dyDescent="0.2">
      <c r="A50" s="16"/>
      <c r="B50" s="16"/>
      <c r="C50" s="16"/>
    </row>
    <row r="51" spans="1:3" ht="15.75" x14ac:dyDescent="0.2">
      <c r="A51" s="16"/>
      <c r="B51" s="16"/>
      <c r="C51" s="16"/>
    </row>
    <row r="52" spans="1:3" ht="15.75" x14ac:dyDescent="0.2">
      <c r="A52" s="16"/>
      <c r="B52" s="16"/>
      <c r="C52" s="16"/>
    </row>
    <row r="53" spans="1:3" ht="15.75" x14ac:dyDescent="0.2">
      <c r="A53" s="16"/>
      <c r="B53" s="16"/>
      <c r="C53" s="16"/>
    </row>
    <row r="54" spans="1:3" ht="15.75" x14ac:dyDescent="0.2">
      <c r="A54" s="16"/>
      <c r="B54" s="16"/>
      <c r="C54" s="16"/>
    </row>
    <row r="55" spans="1:3" ht="15.75" x14ac:dyDescent="0.2">
      <c r="A55" s="16"/>
      <c r="B55" s="16"/>
      <c r="C55" s="16"/>
    </row>
    <row r="56" spans="1:3" ht="15.75" x14ac:dyDescent="0.2">
      <c r="A56" s="16"/>
      <c r="B56" s="16"/>
      <c r="C56" s="16"/>
    </row>
    <row r="57" spans="1:3" ht="15.75" x14ac:dyDescent="0.2">
      <c r="A57" s="16"/>
      <c r="B57" s="16"/>
      <c r="C57" s="16"/>
    </row>
    <row r="58" spans="1:3" ht="15.75" x14ac:dyDescent="0.2">
      <c r="A58" s="16"/>
      <c r="B58" s="16"/>
      <c r="C58" s="16"/>
    </row>
    <row r="59" spans="1:3" ht="15.75" x14ac:dyDescent="0.2">
      <c r="A59" s="16"/>
      <c r="B59" s="16"/>
      <c r="C59" s="16"/>
    </row>
    <row r="60" spans="1:3" ht="15.75" x14ac:dyDescent="0.2">
      <c r="A60" s="16"/>
      <c r="B60" s="16"/>
      <c r="C60" s="16"/>
    </row>
    <row r="61" spans="1:3" ht="15.75" x14ac:dyDescent="0.2">
      <c r="A61" s="16"/>
      <c r="B61" s="16"/>
      <c r="C61" s="16"/>
    </row>
    <row r="62" spans="1:3" ht="15.75" x14ac:dyDescent="0.2">
      <c r="A62" s="16"/>
      <c r="B62" s="16"/>
      <c r="C62" s="16"/>
    </row>
    <row r="63" spans="1:3" ht="15.75" x14ac:dyDescent="0.2">
      <c r="A63" s="16"/>
      <c r="B63" s="16"/>
      <c r="C63" s="16"/>
    </row>
    <row r="64" spans="1:3" ht="15.75" x14ac:dyDescent="0.2">
      <c r="A64" s="16"/>
      <c r="B64" s="16"/>
      <c r="C64" s="16"/>
    </row>
    <row r="65" spans="1:3" ht="15.75" x14ac:dyDescent="0.2">
      <c r="A65" s="16"/>
      <c r="B65" s="16"/>
      <c r="C65" s="16"/>
    </row>
    <row r="66" spans="1:3" ht="15.75" x14ac:dyDescent="0.2">
      <c r="A66" s="16"/>
      <c r="B66" s="16"/>
      <c r="C66" s="16"/>
    </row>
    <row r="67" spans="1:3" ht="15.75" x14ac:dyDescent="0.2">
      <c r="A67" s="16"/>
      <c r="B67" s="16"/>
      <c r="C67" s="16"/>
    </row>
    <row r="68" spans="1:3" ht="15.75" x14ac:dyDescent="0.2">
      <c r="A68" s="16"/>
      <c r="B68" s="16"/>
      <c r="C68" s="16"/>
    </row>
    <row r="69" spans="1:3" ht="15.75" x14ac:dyDescent="0.2">
      <c r="A69" s="16"/>
      <c r="B69" s="16"/>
      <c r="C69" s="16"/>
    </row>
    <row r="70" spans="1:3" ht="15.75" x14ac:dyDescent="0.2">
      <c r="A70" s="16"/>
      <c r="B70" s="16"/>
      <c r="C70" s="16"/>
    </row>
    <row r="71" spans="1:3" ht="15.75" x14ac:dyDescent="0.2">
      <c r="A71" s="16"/>
      <c r="B71" s="16"/>
      <c r="C71" s="16"/>
    </row>
    <row r="72" spans="1:3" ht="15.75" x14ac:dyDescent="0.2">
      <c r="A72" s="16"/>
      <c r="B72" s="16"/>
      <c r="C72" s="16"/>
    </row>
    <row r="73" spans="1:3" ht="15.75" x14ac:dyDescent="0.2">
      <c r="A73" s="16"/>
      <c r="B73" s="16"/>
      <c r="C73" s="16"/>
    </row>
    <row r="74" spans="1:3" ht="15.75" x14ac:dyDescent="0.2">
      <c r="A74" s="16"/>
      <c r="B74" s="16"/>
      <c r="C74" s="16"/>
    </row>
    <row r="75" spans="1:3" ht="15.75" x14ac:dyDescent="0.2">
      <c r="A75" s="16"/>
      <c r="B75" s="16"/>
      <c r="C75" s="16"/>
    </row>
    <row r="76" spans="1:3" ht="15.75" x14ac:dyDescent="0.2">
      <c r="A76" s="16"/>
      <c r="B76" s="16"/>
      <c r="C76" s="16"/>
    </row>
    <row r="77" spans="1:3" ht="15.75" x14ac:dyDescent="0.2">
      <c r="A77" s="16"/>
      <c r="B77" s="16"/>
      <c r="C77" s="16"/>
    </row>
    <row r="78" spans="1:3" ht="15.75" x14ac:dyDescent="0.2">
      <c r="A78" s="16"/>
      <c r="B78" s="16"/>
      <c r="C78" s="16"/>
    </row>
    <row r="79" spans="1:3" ht="15.75" x14ac:dyDescent="0.2">
      <c r="A79" s="16"/>
      <c r="B79" s="16"/>
      <c r="C79" s="16"/>
    </row>
    <row r="80" spans="1:3" ht="15.75" x14ac:dyDescent="0.2">
      <c r="A80" s="16"/>
      <c r="B80" s="16"/>
      <c r="C80" s="16"/>
    </row>
    <row r="81" spans="1:3" ht="15.75" x14ac:dyDescent="0.2">
      <c r="A81" s="16"/>
      <c r="B81" s="16"/>
      <c r="C81" s="16"/>
    </row>
    <row r="82" spans="1:3" ht="15.75" x14ac:dyDescent="0.2">
      <c r="A82" s="16"/>
      <c r="B82" s="16"/>
      <c r="C82" s="16"/>
    </row>
    <row r="83" spans="1:3" ht="15.75" x14ac:dyDescent="0.2">
      <c r="A83" s="16"/>
      <c r="B83" s="16"/>
      <c r="C83" s="16"/>
    </row>
    <row r="84" spans="1:3" ht="15.75" x14ac:dyDescent="0.2">
      <c r="A84" s="16"/>
      <c r="B84" s="16"/>
      <c r="C84" s="16"/>
    </row>
    <row r="85" spans="1:3" ht="15.75" x14ac:dyDescent="0.2">
      <c r="A85" s="16"/>
      <c r="B85" s="16"/>
      <c r="C85" s="16"/>
    </row>
    <row r="86" spans="1:3" ht="15.75" x14ac:dyDescent="0.2">
      <c r="A86" s="16"/>
      <c r="B86" s="16"/>
      <c r="C86" s="16"/>
    </row>
    <row r="87" spans="1:3" ht="15.75" x14ac:dyDescent="0.2">
      <c r="A87" s="16"/>
      <c r="B87" s="16"/>
      <c r="C87" s="16"/>
    </row>
    <row r="88" spans="1:3" ht="15.75" x14ac:dyDescent="0.2">
      <c r="A88" s="16"/>
      <c r="B88" s="16"/>
      <c r="C88" s="16"/>
    </row>
    <row r="89" spans="1:3" ht="15.75" x14ac:dyDescent="0.2">
      <c r="A89" s="16"/>
      <c r="B89" s="16"/>
      <c r="C89" s="16"/>
    </row>
    <row r="90" spans="1:3" ht="15.75" x14ac:dyDescent="0.2">
      <c r="A90" s="16"/>
      <c r="B90" s="16"/>
      <c r="C90" s="16"/>
    </row>
    <row r="91" spans="1:3" ht="15.75" x14ac:dyDescent="0.2">
      <c r="A91" s="16"/>
      <c r="B91" s="16"/>
      <c r="C91" s="16"/>
    </row>
    <row r="92" spans="1:3" ht="15.75" x14ac:dyDescent="0.2">
      <c r="A92" s="16"/>
      <c r="B92" s="16"/>
      <c r="C92" s="16"/>
    </row>
    <row r="93" spans="1:3" ht="15.75" x14ac:dyDescent="0.2">
      <c r="A93" s="16"/>
      <c r="B93" s="16"/>
      <c r="C93" s="16"/>
    </row>
    <row r="94" spans="1:3" ht="15.75" x14ac:dyDescent="0.2">
      <c r="A94" s="16"/>
      <c r="B94" s="16"/>
      <c r="C94" s="16"/>
    </row>
    <row r="95" spans="1:3" ht="15.75" x14ac:dyDescent="0.2">
      <c r="A95" s="16"/>
      <c r="B95" s="16"/>
      <c r="C95" s="16"/>
    </row>
    <row r="96" spans="1:3" ht="15.75" x14ac:dyDescent="0.2">
      <c r="A96" s="16"/>
      <c r="B96" s="16"/>
      <c r="C96" s="16"/>
    </row>
    <row r="97" spans="1:3" ht="15.75" x14ac:dyDescent="0.2">
      <c r="A97" s="16"/>
      <c r="B97" s="16"/>
      <c r="C97" s="16"/>
    </row>
    <row r="98" spans="1:3" ht="15.75" x14ac:dyDescent="0.2">
      <c r="A98" s="16"/>
      <c r="B98" s="16"/>
      <c r="C98" s="16"/>
    </row>
    <row r="99" spans="1:3" ht="15.75" x14ac:dyDescent="0.2">
      <c r="A99" s="16"/>
      <c r="B99" s="16"/>
      <c r="C99" s="16"/>
    </row>
    <row r="100" spans="1:3" ht="15.75" x14ac:dyDescent="0.2">
      <c r="A100" s="16"/>
      <c r="B100" s="16"/>
      <c r="C100" s="16"/>
    </row>
    <row r="101" spans="1:3" ht="15.75" x14ac:dyDescent="0.2">
      <c r="A101" s="16"/>
      <c r="B101" s="16"/>
      <c r="C101" s="16"/>
    </row>
    <row r="102" spans="1:3" ht="15.75" x14ac:dyDescent="0.2">
      <c r="A102" s="16"/>
      <c r="B102" s="16"/>
      <c r="C102" s="16"/>
    </row>
    <row r="103" spans="1:3" ht="15.75" x14ac:dyDescent="0.2">
      <c r="A103" s="16"/>
      <c r="B103" s="16"/>
      <c r="C103" s="16"/>
    </row>
    <row r="104" spans="1:3" ht="15.75" x14ac:dyDescent="0.2">
      <c r="A104" s="16"/>
      <c r="B104" s="16"/>
      <c r="C104" s="16"/>
    </row>
    <row r="105" spans="1:3" ht="15.75" x14ac:dyDescent="0.2">
      <c r="A105" s="16"/>
      <c r="B105" s="16"/>
      <c r="C105" s="16"/>
    </row>
    <row r="106" spans="1:3" ht="15.75" x14ac:dyDescent="0.2">
      <c r="A106" s="16"/>
      <c r="B106" s="16"/>
      <c r="C106" s="16"/>
    </row>
    <row r="107" spans="1:3" ht="15.75" x14ac:dyDescent="0.2">
      <c r="A107" s="16"/>
      <c r="B107" s="16"/>
      <c r="C107" s="16"/>
    </row>
    <row r="108" spans="1:3" ht="15.75" x14ac:dyDescent="0.2">
      <c r="A108" s="16"/>
      <c r="B108" s="16"/>
      <c r="C108" s="16"/>
    </row>
    <row r="109" spans="1:3" ht="15.75" x14ac:dyDescent="0.2">
      <c r="A109" s="16"/>
      <c r="B109" s="16"/>
      <c r="C109" s="16"/>
    </row>
    <row r="110" spans="1:3" ht="15.75" x14ac:dyDescent="0.2">
      <c r="A110" s="16"/>
      <c r="B110" s="16"/>
      <c r="C110" s="16"/>
    </row>
    <row r="111" spans="1:3" ht="15.75" x14ac:dyDescent="0.2">
      <c r="A111" s="16"/>
      <c r="B111" s="16"/>
      <c r="C111" s="16"/>
    </row>
    <row r="112" spans="1:3" ht="15.75" x14ac:dyDescent="0.2">
      <c r="A112" s="16"/>
      <c r="B112" s="16"/>
      <c r="C112" s="16"/>
    </row>
    <row r="113" spans="1:3" ht="15.75" x14ac:dyDescent="0.2">
      <c r="A113" s="16"/>
      <c r="B113" s="16"/>
      <c r="C113" s="16"/>
    </row>
    <row r="114" spans="1:3" ht="15.75" x14ac:dyDescent="0.2">
      <c r="A114" s="16"/>
      <c r="B114" s="16"/>
      <c r="C114" s="16"/>
    </row>
    <row r="115" spans="1:3" ht="15.75" x14ac:dyDescent="0.2">
      <c r="A115" s="16"/>
      <c r="B115" s="16"/>
      <c r="C115" s="16"/>
    </row>
    <row r="116" spans="1:3" ht="15.75" x14ac:dyDescent="0.2">
      <c r="A116" s="16"/>
      <c r="B116" s="16"/>
      <c r="C116" s="16"/>
    </row>
    <row r="117" spans="1:3" ht="15.75" x14ac:dyDescent="0.2">
      <c r="A117" s="16"/>
      <c r="B117" s="16"/>
      <c r="C117" s="16"/>
    </row>
    <row r="118" spans="1:3" ht="15.75" x14ac:dyDescent="0.2">
      <c r="A118" s="16"/>
      <c r="B118" s="16"/>
      <c r="C118" s="16"/>
    </row>
    <row r="119" spans="1:3" ht="15.75" x14ac:dyDescent="0.2">
      <c r="A119" s="16"/>
      <c r="B119" s="16"/>
      <c r="C119" s="16"/>
    </row>
    <row r="120" spans="1:3" ht="15.75" x14ac:dyDescent="0.2">
      <c r="A120" s="16"/>
      <c r="B120" s="16"/>
      <c r="C120" s="16"/>
    </row>
    <row r="121" spans="1:3" ht="15.75" x14ac:dyDescent="0.2">
      <c r="A121" s="16"/>
      <c r="B121" s="16"/>
      <c r="C121" s="16"/>
    </row>
    <row r="122" spans="1:3" ht="15.75" x14ac:dyDescent="0.2">
      <c r="A122" s="16"/>
      <c r="B122" s="16"/>
      <c r="C122" s="16"/>
    </row>
    <row r="123" spans="1:3" ht="15.75" x14ac:dyDescent="0.2">
      <c r="A123" s="16"/>
      <c r="B123" s="16"/>
      <c r="C123" s="16"/>
    </row>
    <row r="124" spans="1:3" ht="15.75" x14ac:dyDescent="0.2">
      <c r="A124" s="16"/>
      <c r="B124" s="16"/>
      <c r="C124" s="16"/>
    </row>
    <row r="125" spans="1:3" ht="15.75" x14ac:dyDescent="0.2">
      <c r="A125" s="16"/>
      <c r="B125" s="16"/>
      <c r="C125" s="16"/>
    </row>
    <row r="126" spans="1:3" ht="15.75" x14ac:dyDescent="0.2">
      <c r="A126" s="16"/>
      <c r="B126" s="16"/>
      <c r="C126" s="16"/>
    </row>
    <row r="127" spans="1:3" ht="15.75" x14ac:dyDescent="0.2">
      <c r="A127" s="16"/>
      <c r="B127" s="16"/>
      <c r="C127" s="16"/>
    </row>
    <row r="128" spans="1:3" ht="15.75" x14ac:dyDescent="0.2">
      <c r="A128" s="16"/>
      <c r="B128" s="16"/>
      <c r="C128" s="16"/>
    </row>
    <row r="129" spans="1:3" ht="15.75" x14ac:dyDescent="0.2">
      <c r="A129" s="16"/>
      <c r="B129" s="16"/>
      <c r="C129" s="16"/>
    </row>
    <row r="130" spans="1:3" ht="15.75" x14ac:dyDescent="0.2">
      <c r="A130" s="16"/>
      <c r="B130" s="16"/>
      <c r="C130" s="16"/>
    </row>
    <row r="131" spans="1:3" ht="15.75" x14ac:dyDescent="0.2">
      <c r="A131" s="16"/>
      <c r="B131" s="16"/>
      <c r="C131" s="16"/>
    </row>
    <row r="132" spans="1:3" ht="15.75" x14ac:dyDescent="0.2">
      <c r="A132" s="16"/>
      <c r="B132" s="16"/>
      <c r="C132" s="16"/>
    </row>
    <row r="133" spans="1:3" ht="15.75" x14ac:dyDescent="0.2">
      <c r="A133" s="16"/>
      <c r="B133" s="16"/>
      <c r="C133" s="16"/>
    </row>
    <row r="134" spans="1:3" ht="15.75" x14ac:dyDescent="0.2">
      <c r="A134" s="16"/>
      <c r="B134" s="16"/>
      <c r="C134" s="16"/>
    </row>
    <row r="135" spans="1:3" ht="15.75" x14ac:dyDescent="0.2">
      <c r="A135" s="16"/>
      <c r="B135" s="16"/>
      <c r="C135" s="16"/>
    </row>
    <row r="136" spans="1:3" ht="15.75" x14ac:dyDescent="0.2">
      <c r="A136" s="16"/>
      <c r="B136" s="16"/>
      <c r="C136" s="16"/>
    </row>
    <row r="137" spans="1:3" ht="15.75" x14ac:dyDescent="0.2">
      <c r="A137" s="16"/>
      <c r="B137" s="16"/>
      <c r="C137" s="16"/>
    </row>
    <row r="138" spans="1:3" ht="15.75" x14ac:dyDescent="0.2">
      <c r="A138" s="16"/>
      <c r="B138" s="16"/>
      <c r="C138" s="16"/>
    </row>
    <row r="139" spans="1:3" ht="15.75" x14ac:dyDescent="0.2">
      <c r="A139" s="16"/>
      <c r="B139" s="16"/>
      <c r="C139" s="16"/>
    </row>
    <row r="140" spans="1:3" ht="15.75" x14ac:dyDescent="0.2">
      <c r="A140" s="16"/>
      <c r="B140" s="16"/>
      <c r="C140" s="16"/>
    </row>
    <row r="141" spans="1:3" ht="15.75" x14ac:dyDescent="0.2">
      <c r="A141" s="16"/>
      <c r="B141" s="16"/>
      <c r="C141" s="16"/>
    </row>
    <row r="142" spans="1:3" ht="15.75" x14ac:dyDescent="0.2">
      <c r="A142" s="16"/>
      <c r="B142" s="16"/>
      <c r="C142" s="16"/>
    </row>
    <row r="143" spans="1:3" ht="15.75" x14ac:dyDescent="0.2">
      <c r="A143" s="16"/>
      <c r="B143" s="16"/>
      <c r="C143" s="16"/>
    </row>
    <row r="144" spans="1:3" ht="15.75" x14ac:dyDescent="0.2">
      <c r="A144" s="16"/>
      <c r="B144" s="16"/>
      <c r="C144" s="16"/>
    </row>
    <row r="145" spans="1:3" ht="15.75" x14ac:dyDescent="0.2">
      <c r="A145" s="16"/>
      <c r="B145" s="16"/>
      <c r="C145" s="16"/>
    </row>
    <row r="146" spans="1:3" ht="15.75" x14ac:dyDescent="0.2">
      <c r="A146" s="16"/>
      <c r="B146" s="16"/>
      <c r="C146" s="16"/>
    </row>
    <row r="147" spans="1:3" ht="15.75" x14ac:dyDescent="0.2">
      <c r="A147" s="16"/>
      <c r="B147" s="16"/>
      <c r="C147" s="16"/>
    </row>
    <row r="148" spans="1:3" ht="15.75" x14ac:dyDescent="0.2">
      <c r="A148" s="16"/>
      <c r="B148" s="16"/>
      <c r="C148" s="16"/>
    </row>
    <row r="149" spans="1:3" ht="15.75" x14ac:dyDescent="0.2">
      <c r="A149" s="16"/>
      <c r="B149" s="16"/>
      <c r="C149" s="16"/>
    </row>
    <row r="150" spans="1:3" ht="15.75" x14ac:dyDescent="0.2">
      <c r="A150" s="16"/>
      <c r="B150" s="16"/>
      <c r="C150" s="16"/>
    </row>
    <row r="151" spans="1:3" ht="15.75" x14ac:dyDescent="0.2">
      <c r="A151" s="16"/>
      <c r="B151" s="16"/>
      <c r="C151" s="16"/>
    </row>
    <row r="152" spans="1:3" ht="15.75" x14ac:dyDescent="0.2">
      <c r="A152" s="16"/>
      <c r="B152" s="16"/>
      <c r="C152" s="16"/>
    </row>
    <row r="153" spans="1:3" ht="15.75" x14ac:dyDescent="0.2">
      <c r="A153" s="16"/>
      <c r="B153" s="16"/>
      <c r="C153" s="16"/>
    </row>
    <row r="154" spans="1:3" ht="15.75" x14ac:dyDescent="0.2">
      <c r="A154" s="16"/>
      <c r="B154" s="16"/>
      <c r="C154" s="16"/>
    </row>
    <row r="155" spans="1:3" ht="15.75" x14ac:dyDescent="0.2">
      <c r="A155" s="16"/>
      <c r="B155" s="16"/>
      <c r="C155" s="16"/>
    </row>
    <row r="156" spans="1:3" ht="15.75" x14ac:dyDescent="0.2">
      <c r="A156" s="16"/>
      <c r="B156" s="16"/>
      <c r="C156" s="16"/>
    </row>
    <row r="157" spans="1:3" ht="15.75" x14ac:dyDescent="0.2">
      <c r="A157" s="16"/>
      <c r="B157" s="16"/>
      <c r="C157" s="16"/>
    </row>
    <row r="158" spans="1:3" ht="15.75" x14ac:dyDescent="0.2">
      <c r="A158" s="16"/>
      <c r="B158" s="16"/>
      <c r="C158" s="16"/>
    </row>
    <row r="159" spans="1:3" ht="15.75" x14ac:dyDescent="0.2">
      <c r="A159" s="16"/>
      <c r="B159" s="16"/>
      <c r="C159" s="16"/>
    </row>
    <row r="160" spans="1:3" ht="15.75" x14ac:dyDescent="0.2">
      <c r="A160" s="16"/>
      <c r="B160" s="16"/>
      <c r="C160" s="16"/>
    </row>
    <row r="161" spans="1:3" ht="15.75" x14ac:dyDescent="0.2">
      <c r="A161" s="16"/>
      <c r="B161" s="16"/>
      <c r="C161" s="16"/>
    </row>
    <row r="162" spans="1:3" ht="15.75" x14ac:dyDescent="0.2">
      <c r="A162" s="16"/>
      <c r="B162" s="16"/>
      <c r="C162" s="16"/>
    </row>
    <row r="163" spans="1:3" ht="15.75" x14ac:dyDescent="0.2">
      <c r="A163" s="16"/>
      <c r="B163" s="16"/>
      <c r="C163" s="16"/>
    </row>
    <row r="164" spans="1:3" ht="15.75" x14ac:dyDescent="0.2">
      <c r="A164" s="16"/>
      <c r="B164" s="16"/>
      <c r="C164" s="16"/>
    </row>
    <row r="165" spans="1:3" ht="15.75" x14ac:dyDescent="0.2">
      <c r="A165" s="16"/>
      <c r="B165" s="16"/>
      <c r="C165" s="16"/>
    </row>
    <row r="166" spans="1:3" ht="15.75" x14ac:dyDescent="0.2">
      <c r="A166" s="16"/>
      <c r="B166" s="16"/>
      <c r="C166" s="16"/>
    </row>
    <row r="167" spans="1:3" ht="15.75" x14ac:dyDescent="0.2">
      <c r="A167" s="16"/>
      <c r="B167" s="16"/>
      <c r="C167" s="16"/>
    </row>
    <row r="168" spans="1:3" ht="15.75" x14ac:dyDescent="0.2">
      <c r="A168" s="16"/>
      <c r="B168" s="16"/>
      <c r="C168" s="16"/>
    </row>
    <row r="169" spans="1:3" ht="15.75" x14ac:dyDescent="0.2">
      <c r="A169" s="16"/>
      <c r="B169" s="16"/>
      <c r="C169" s="16"/>
    </row>
    <row r="170" spans="1:3" ht="15.75" x14ac:dyDescent="0.2">
      <c r="A170" s="16"/>
      <c r="B170" s="16"/>
      <c r="C170" s="16"/>
    </row>
    <row r="171" spans="1:3" ht="15.75" x14ac:dyDescent="0.2">
      <c r="A171" s="16"/>
      <c r="B171" s="16"/>
      <c r="C171" s="16"/>
    </row>
    <row r="172" spans="1:3" ht="15.75" x14ac:dyDescent="0.2">
      <c r="A172" s="16"/>
      <c r="B172" s="16"/>
      <c r="C172" s="16"/>
    </row>
    <row r="173" spans="1:3" ht="15.75" x14ac:dyDescent="0.2">
      <c r="A173" s="16"/>
      <c r="B173" s="16"/>
      <c r="C173" s="16"/>
    </row>
    <row r="174" spans="1:3" ht="15.75" x14ac:dyDescent="0.2">
      <c r="A174" s="16"/>
      <c r="B174" s="16"/>
      <c r="C174" s="16"/>
    </row>
    <row r="175" spans="1:3" ht="15.75" x14ac:dyDescent="0.2">
      <c r="A175" s="16"/>
      <c r="B175" s="16"/>
      <c r="C175" s="16"/>
    </row>
    <row r="176" spans="1:3" ht="15.75" x14ac:dyDescent="0.2">
      <c r="A176" s="16"/>
      <c r="B176" s="16"/>
      <c r="C176" s="16"/>
    </row>
    <row r="177" spans="1:3" ht="15.75" x14ac:dyDescent="0.2">
      <c r="A177" s="16"/>
      <c r="B177" s="16"/>
      <c r="C177" s="16"/>
    </row>
    <row r="178" spans="1:3" ht="15.75" x14ac:dyDescent="0.2">
      <c r="A178" s="16"/>
      <c r="B178" s="16"/>
      <c r="C178" s="16"/>
    </row>
    <row r="179" spans="1:3" ht="15.75" x14ac:dyDescent="0.2">
      <c r="A179" s="16"/>
      <c r="B179" s="16"/>
      <c r="C179" s="16"/>
    </row>
    <row r="180" spans="1:3" ht="15.75" x14ac:dyDescent="0.2">
      <c r="A180" s="16"/>
      <c r="B180" s="16"/>
      <c r="C180" s="16"/>
    </row>
    <row r="181" spans="1:3" ht="15.75" x14ac:dyDescent="0.2">
      <c r="A181" s="16"/>
      <c r="B181" s="16"/>
      <c r="C181" s="16"/>
    </row>
    <row r="182" spans="1:3" ht="15.75" x14ac:dyDescent="0.2">
      <c r="A182" s="16"/>
      <c r="B182" s="16"/>
      <c r="C182" s="16"/>
    </row>
    <row r="183" spans="1:3" ht="15.75" x14ac:dyDescent="0.2">
      <c r="A183" s="16"/>
      <c r="B183" s="16"/>
      <c r="C183" s="16"/>
    </row>
    <row r="184" spans="1:3" ht="15.75" x14ac:dyDescent="0.2">
      <c r="A184" s="16"/>
      <c r="B184" s="16"/>
      <c r="C184" s="16"/>
    </row>
    <row r="185" spans="1:3" ht="15.75" x14ac:dyDescent="0.2">
      <c r="A185" s="16"/>
      <c r="B185" s="16"/>
      <c r="C185" s="16"/>
    </row>
    <row r="186" spans="1:3" ht="15.75" x14ac:dyDescent="0.2">
      <c r="A186" s="16"/>
      <c r="B186" s="16"/>
      <c r="C186" s="16"/>
    </row>
    <row r="187" spans="1:3" ht="15.75" x14ac:dyDescent="0.2">
      <c r="A187" s="16"/>
      <c r="B187" s="16"/>
      <c r="C187" s="16"/>
    </row>
    <row r="188" spans="1:3" ht="15.75" x14ac:dyDescent="0.2">
      <c r="A188" s="16"/>
      <c r="B188" s="16"/>
      <c r="C188" s="16"/>
    </row>
    <row r="189" spans="1:3" ht="15.75" x14ac:dyDescent="0.2">
      <c r="A189" s="16"/>
      <c r="B189" s="16"/>
      <c r="C189" s="16"/>
    </row>
    <row r="190" spans="1:3" ht="15.75" x14ac:dyDescent="0.2">
      <c r="A190" s="16"/>
      <c r="B190" s="16"/>
      <c r="C190" s="16"/>
    </row>
    <row r="191" spans="1:3" ht="15.75" x14ac:dyDescent="0.2">
      <c r="A191" s="16"/>
      <c r="B191" s="16"/>
      <c r="C191" s="16"/>
    </row>
    <row r="192" spans="1:3" ht="15.75" x14ac:dyDescent="0.2">
      <c r="A192" s="16"/>
      <c r="B192" s="16"/>
      <c r="C192" s="16"/>
    </row>
    <row r="193" spans="1:3" ht="15.75" x14ac:dyDescent="0.2">
      <c r="A193" s="16"/>
      <c r="B193" s="16"/>
      <c r="C193" s="16"/>
    </row>
    <row r="194" spans="1:3" ht="15.75" x14ac:dyDescent="0.2">
      <c r="A194" s="16"/>
      <c r="B194" s="16"/>
      <c r="C194" s="16"/>
    </row>
    <row r="195" spans="1:3" ht="15.75" x14ac:dyDescent="0.2">
      <c r="A195" s="16"/>
      <c r="B195" s="16"/>
      <c r="C195" s="16"/>
    </row>
    <row r="196" spans="1:3" ht="15.75" x14ac:dyDescent="0.2">
      <c r="A196" s="16"/>
      <c r="B196" s="16"/>
      <c r="C196" s="16"/>
    </row>
    <row r="197" spans="1:3" ht="15.75" x14ac:dyDescent="0.2">
      <c r="A197" s="16"/>
      <c r="B197" s="16"/>
      <c r="C197" s="16"/>
    </row>
    <row r="198" spans="1:3" ht="15.75" x14ac:dyDescent="0.2">
      <c r="A198" s="16"/>
      <c r="B198" s="16"/>
      <c r="C198" s="16"/>
    </row>
    <row r="199" spans="1:3" ht="15.75" x14ac:dyDescent="0.2">
      <c r="A199" s="16"/>
      <c r="B199" s="16"/>
      <c r="C199" s="16"/>
    </row>
    <row r="200" spans="1:3" ht="15.75" x14ac:dyDescent="0.2">
      <c r="A200" s="16"/>
      <c r="B200" s="16"/>
      <c r="C200" s="16"/>
    </row>
    <row r="201" spans="1:3" ht="15.75" x14ac:dyDescent="0.2">
      <c r="A201" s="16"/>
      <c r="B201" s="16"/>
      <c r="C201" s="16"/>
    </row>
    <row r="202" spans="1:3" ht="15.75" x14ac:dyDescent="0.2">
      <c r="A202" s="16"/>
      <c r="B202" s="16"/>
      <c r="C202" s="16"/>
    </row>
    <row r="203" spans="1:3" ht="15.75" x14ac:dyDescent="0.2">
      <c r="A203" s="16"/>
      <c r="B203" s="16"/>
      <c r="C203" s="16"/>
    </row>
    <row r="204" spans="1:3" ht="15.75" x14ac:dyDescent="0.2">
      <c r="A204" s="16"/>
      <c r="B204" s="16"/>
      <c r="C204" s="16"/>
    </row>
    <row r="205" spans="1:3" ht="15.75" x14ac:dyDescent="0.2">
      <c r="A205" s="16"/>
      <c r="B205" s="16"/>
      <c r="C205" s="16"/>
    </row>
    <row r="206" spans="1:3" ht="15.75" x14ac:dyDescent="0.2">
      <c r="A206" s="16"/>
      <c r="B206" s="16"/>
      <c r="C206" s="16"/>
    </row>
    <row r="207" spans="1:3" ht="15.75" x14ac:dyDescent="0.2">
      <c r="A207" s="16"/>
      <c r="B207" s="16"/>
      <c r="C207" s="16"/>
    </row>
    <row r="208" spans="1:3" ht="15.75" x14ac:dyDescent="0.2">
      <c r="A208" s="16"/>
      <c r="B208" s="16"/>
      <c r="C208" s="16"/>
    </row>
    <row r="209" spans="1:3" ht="15.75" x14ac:dyDescent="0.2">
      <c r="A209" s="16"/>
      <c r="B209" s="16"/>
      <c r="C209" s="16"/>
    </row>
    <row r="210" spans="1:3" ht="15.75" x14ac:dyDescent="0.2">
      <c r="A210" s="16"/>
      <c r="B210" s="16"/>
      <c r="C210" s="16"/>
    </row>
    <row r="211" spans="1:3" ht="15.75" x14ac:dyDescent="0.2">
      <c r="A211" s="16"/>
      <c r="B211" s="16"/>
      <c r="C211" s="16"/>
    </row>
    <row r="212" spans="1:3" ht="15.75" x14ac:dyDescent="0.2">
      <c r="A212" s="16"/>
      <c r="B212" s="16"/>
      <c r="C212" s="16"/>
    </row>
    <row r="213" spans="1:3" ht="15.75" x14ac:dyDescent="0.2">
      <c r="A213" s="16"/>
      <c r="B213" s="16"/>
      <c r="C213" s="16"/>
    </row>
    <row r="214" spans="1:3" ht="15.75" x14ac:dyDescent="0.2">
      <c r="A214" s="16"/>
      <c r="B214" s="16"/>
      <c r="C214" s="16"/>
    </row>
    <row r="215" spans="1:3" ht="15.75" x14ac:dyDescent="0.2">
      <c r="A215" s="16"/>
      <c r="B215" s="16"/>
      <c r="C215" s="16"/>
    </row>
    <row r="216" spans="1:3" ht="15.75" x14ac:dyDescent="0.2">
      <c r="A216" s="16"/>
      <c r="B216" s="16"/>
      <c r="C216" s="16"/>
    </row>
    <row r="217" spans="1:3" ht="15.75" x14ac:dyDescent="0.2">
      <c r="A217" s="16"/>
      <c r="B217" s="16"/>
      <c r="C217" s="16"/>
    </row>
    <row r="218" spans="1:3" ht="15.75" x14ac:dyDescent="0.2">
      <c r="A218" s="16"/>
      <c r="B218" s="16"/>
      <c r="C218" s="16"/>
    </row>
    <row r="219" spans="1:3" ht="15.75" x14ac:dyDescent="0.2">
      <c r="A219" s="16"/>
      <c r="B219" s="16"/>
      <c r="C219" s="16"/>
    </row>
    <row r="220" spans="1:3" ht="15.75" x14ac:dyDescent="0.2">
      <c r="A220" s="16"/>
      <c r="B220" s="16"/>
      <c r="C220" s="16"/>
    </row>
    <row r="221" spans="1:3" ht="15.75" x14ac:dyDescent="0.2">
      <c r="A221" s="16"/>
      <c r="B221" s="16"/>
      <c r="C221" s="16"/>
    </row>
    <row r="222" spans="1:3" ht="15.75" x14ac:dyDescent="0.2">
      <c r="A222" s="16"/>
      <c r="B222" s="16"/>
      <c r="C222" s="16"/>
    </row>
    <row r="223" spans="1:3" ht="15.75" x14ac:dyDescent="0.2">
      <c r="A223" s="16"/>
      <c r="B223" s="16"/>
      <c r="C223" s="16"/>
    </row>
    <row r="224" spans="1:3" ht="15.75" x14ac:dyDescent="0.2">
      <c r="A224" s="16"/>
      <c r="B224" s="16"/>
      <c r="C224" s="16"/>
    </row>
    <row r="225" spans="1:3" ht="15.75" x14ac:dyDescent="0.2">
      <c r="A225" s="16"/>
      <c r="B225" s="16"/>
      <c r="C225" s="16"/>
    </row>
    <row r="226" spans="1:3" ht="15.75" x14ac:dyDescent="0.2">
      <c r="A226" s="16"/>
      <c r="B226" s="16"/>
      <c r="C226" s="16"/>
    </row>
    <row r="227" spans="1:3" ht="15.75" x14ac:dyDescent="0.2">
      <c r="A227" s="16"/>
      <c r="B227" s="16"/>
      <c r="C227" s="16"/>
    </row>
    <row r="228" spans="1:3" ht="15.75" x14ac:dyDescent="0.2">
      <c r="A228" s="16"/>
      <c r="B228" s="16"/>
      <c r="C228" s="16"/>
    </row>
    <row r="229" spans="1:3" ht="15.75" x14ac:dyDescent="0.2">
      <c r="A229" s="16"/>
      <c r="B229" s="16"/>
      <c r="C229" s="16"/>
    </row>
    <row r="230" spans="1:3" ht="15.75" x14ac:dyDescent="0.2">
      <c r="A230" s="16"/>
      <c r="B230" s="16"/>
      <c r="C230" s="16"/>
    </row>
    <row r="231" spans="1:3" ht="15.75" x14ac:dyDescent="0.2">
      <c r="A231" s="16"/>
      <c r="B231" s="16"/>
      <c r="C231" s="16"/>
    </row>
    <row r="232" spans="1:3" ht="15.75" x14ac:dyDescent="0.2">
      <c r="A232" s="16"/>
      <c r="B232" s="16"/>
      <c r="C232" s="16"/>
    </row>
    <row r="233" spans="1:3" ht="15.75" x14ac:dyDescent="0.2">
      <c r="A233" s="16"/>
      <c r="B233" s="16"/>
      <c r="C233" s="16"/>
    </row>
    <row r="234" spans="1:3" ht="15.75" x14ac:dyDescent="0.2">
      <c r="A234" s="16"/>
      <c r="B234" s="16"/>
      <c r="C234" s="16"/>
    </row>
    <row r="235" spans="1:3" ht="15.75" x14ac:dyDescent="0.2">
      <c r="A235" s="16"/>
      <c r="B235" s="16"/>
      <c r="C235" s="16"/>
    </row>
    <row r="236" spans="1:3" ht="15.75" x14ac:dyDescent="0.2">
      <c r="A236" s="16"/>
      <c r="B236" s="16"/>
      <c r="C236" s="16"/>
    </row>
    <row r="237" spans="1:3" ht="15.75" x14ac:dyDescent="0.2">
      <c r="A237" s="16"/>
      <c r="B237" s="16"/>
      <c r="C237" s="16"/>
    </row>
    <row r="238" spans="1:3" ht="15.75" x14ac:dyDescent="0.2">
      <c r="A238" s="16"/>
      <c r="B238" s="16"/>
      <c r="C238" s="16"/>
    </row>
    <row r="239" spans="1:3" ht="15.75" x14ac:dyDescent="0.2">
      <c r="A239" s="16"/>
      <c r="B239" s="16"/>
      <c r="C239" s="16"/>
    </row>
    <row r="240" spans="1:3" ht="15.75" x14ac:dyDescent="0.2">
      <c r="A240" s="16"/>
      <c r="B240" s="16"/>
      <c r="C240" s="16"/>
    </row>
    <row r="241" spans="1:3" ht="15.75" x14ac:dyDescent="0.2">
      <c r="A241" s="16"/>
      <c r="B241" s="16"/>
      <c r="C241" s="16"/>
    </row>
    <row r="242" spans="1:3" ht="15.75" x14ac:dyDescent="0.2">
      <c r="A242" s="16"/>
      <c r="B242" s="16"/>
      <c r="C242" s="16"/>
    </row>
    <row r="243" spans="1:3" ht="15.75" x14ac:dyDescent="0.2">
      <c r="A243" s="16"/>
      <c r="B243" s="16"/>
      <c r="C243" s="16"/>
    </row>
    <row r="244" spans="1:3" ht="15.75" x14ac:dyDescent="0.2">
      <c r="A244" s="16"/>
      <c r="B244" s="16"/>
      <c r="C244" s="16"/>
    </row>
    <row r="245" spans="1:3" ht="15.75" x14ac:dyDescent="0.2">
      <c r="A245" s="16"/>
      <c r="B245" s="16"/>
      <c r="C245" s="16"/>
    </row>
    <row r="246" spans="1:3" ht="15.75" x14ac:dyDescent="0.2">
      <c r="A246" s="16"/>
      <c r="B246" s="16"/>
      <c r="C246" s="16"/>
    </row>
    <row r="247" spans="1:3" ht="15.75" x14ac:dyDescent="0.2">
      <c r="A247" s="16"/>
      <c r="B247" s="16"/>
      <c r="C247" s="16"/>
    </row>
    <row r="248" spans="1:3" ht="15.75" x14ac:dyDescent="0.2">
      <c r="A248" s="16"/>
      <c r="B248" s="16"/>
      <c r="C248" s="16"/>
    </row>
    <row r="249" spans="1:3" ht="15.75" x14ac:dyDescent="0.2">
      <c r="A249" s="16"/>
      <c r="B249" s="16"/>
      <c r="C249" s="16"/>
    </row>
    <row r="250" spans="1:3" ht="15.75" x14ac:dyDescent="0.2">
      <c r="A250" s="16"/>
      <c r="B250" s="16"/>
      <c r="C250" s="16"/>
    </row>
    <row r="251" spans="1:3" ht="15.75" x14ac:dyDescent="0.2">
      <c r="A251" s="16"/>
      <c r="B251" s="16"/>
      <c r="C251" s="16"/>
    </row>
    <row r="252" spans="1:3" ht="15.75" x14ac:dyDescent="0.2">
      <c r="A252" s="16"/>
      <c r="B252" s="16"/>
      <c r="C252" s="16"/>
    </row>
    <row r="253" spans="1:3" ht="15.75" x14ac:dyDescent="0.2">
      <c r="A253" s="16"/>
      <c r="B253" s="16"/>
      <c r="C253" s="16"/>
    </row>
    <row r="254" spans="1:3" ht="15.75" x14ac:dyDescent="0.2">
      <c r="A254" s="16"/>
      <c r="B254" s="16"/>
      <c r="C254" s="16"/>
    </row>
    <row r="255" spans="1:3" ht="15.75" x14ac:dyDescent="0.2">
      <c r="A255" s="16"/>
      <c r="B255" s="16"/>
      <c r="C255" s="16"/>
    </row>
    <row r="256" spans="1:3" ht="15.75" x14ac:dyDescent="0.2">
      <c r="A256" s="16"/>
      <c r="B256" s="16"/>
      <c r="C256" s="16"/>
    </row>
    <row r="257" spans="1:3" ht="15.75" x14ac:dyDescent="0.2">
      <c r="A257" s="16"/>
      <c r="B257" s="16"/>
      <c r="C257" s="16"/>
    </row>
    <row r="258" spans="1:3" ht="15.75" x14ac:dyDescent="0.2">
      <c r="A258" s="16"/>
      <c r="B258" s="16"/>
      <c r="C258" s="16"/>
    </row>
    <row r="259" spans="1:3" ht="15.75" x14ac:dyDescent="0.2">
      <c r="A259" s="16"/>
      <c r="B259" s="16"/>
      <c r="C259" s="16"/>
    </row>
    <row r="260" spans="1:3" ht="15.75" x14ac:dyDescent="0.2">
      <c r="A260" s="16"/>
      <c r="B260" s="16"/>
      <c r="C260" s="16"/>
    </row>
    <row r="261" spans="1:3" ht="15.75" x14ac:dyDescent="0.2">
      <c r="A261" s="16"/>
      <c r="B261" s="16"/>
      <c r="C261" s="16"/>
    </row>
    <row r="262" spans="1:3" ht="15.75" x14ac:dyDescent="0.2">
      <c r="A262" s="16"/>
      <c r="B262" s="16"/>
      <c r="C262" s="16"/>
    </row>
    <row r="263" spans="1:3" ht="15.75" x14ac:dyDescent="0.2">
      <c r="A263" s="16"/>
      <c r="B263" s="16"/>
      <c r="C263" s="16"/>
    </row>
    <row r="264" spans="1:3" ht="15.75" x14ac:dyDescent="0.2">
      <c r="A264" s="16"/>
      <c r="B264" s="16"/>
      <c r="C264" s="16"/>
    </row>
    <row r="265" spans="1:3" ht="15.75" x14ac:dyDescent="0.2">
      <c r="A265" s="16"/>
      <c r="B265" s="16"/>
      <c r="C265" s="16"/>
    </row>
    <row r="266" spans="1:3" ht="15.75" x14ac:dyDescent="0.2">
      <c r="A266" s="16"/>
      <c r="B266" s="16"/>
      <c r="C266" s="16"/>
    </row>
    <row r="267" spans="1:3" ht="15.75" x14ac:dyDescent="0.2">
      <c r="A267" s="16"/>
      <c r="B267" s="16"/>
      <c r="C267" s="16"/>
    </row>
    <row r="268" spans="1:3" ht="15.75" x14ac:dyDescent="0.2">
      <c r="A268" s="16"/>
      <c r="B268" s="16"/>
      <c r="C268" s="16"/>
    </row>
    <row r="269" spans="1:3" ht="15.75" x14ac:dyDescent="0.2">
      <c r="A269" s="16"/>
      <c r="B269" s="16"/>
      <c r="C269" s="16"/>
    </row>
    <row r="270" spans="1:3" ht="15.75" x14ac:dyDescent="0.2">
      <c r="A270" s="16"/>
      <c r="B270" s="16"/>
      <c r="C270" s="16"/>
    </row>
    <row r="271" spans="1:3" ht="15.75" x14ac:dyDescent="0.2">
      <c r="A271" s="16"/>
      <c r="B271" s="16"/>
      <c r="C271" s="16"/>
    </row>
    <row r="272" spans="1:3" ht="15.75" x14ac:dyDescent="0.2">
      <c r="A272" s="16"/>
      <c r="B272" s="16"/>
      <c r="C272" s="16"/>
    </row>
    <row r="273" spans="1:3" ht="15.75" x14ac:dyDescent="0.2">
      <c r="A273" s="16"/>
      <c r="B273" s="16"/>
      <c r="C273" s="16"/>
    </row>
    <row r="274" spans="1:3" ht="15.75" x14ac:dyDescent="0.2">
      <c r="A274" s="16"/>
      <c r="B274" s="16"/>
      <c r="C274" s="16"/>
    </row>
    <row r="275" spans="1:3" ht="15.75" x14ac:dyDescent="0.2">
      <c r="A275" s="16"/>
      <c r="B275" s="16"/>
      <c r="C275" s="16"/>
    </row>
    <row r="276" spans="1:3" ht="15.75" x14ac:dyDescent="0.2">
      <c r="A276" s="16"/>
      <c r="B276" s="16"/>
      <c r="C276" s="16"/>
    </row>
    <row r="277" spans="1:3" ht="15.75" x14ac:dyDescent="0.2">
      <c r="A277" s="16"/>
      <c r="B277" s="16"/>
      <c r="C277" s="16"/>
    </row>
    <row r="278" spans="1:3" ht="15.75" x14ac:dyDescent="0.2">
      <c r="A278" s="16"/>
      <c r="B278" s="16"/>
      <c r="C278" s="16"/>
    </row>
    <row r="279" spans="1:3" ht="15.75" x14ac:dyDescent="0.2">
      <c r="A279" s="16"/>
      <c r="B279" s="16"/>
      <c r="C279" s="16"/>
    </row>
    <row r="280" spans="1:3" ht="15.75" x14ac:dyDescent="0.2">
      <c r="A280" s="16"/>
      <c r="B280" s="16"/>
      <c r="C280" s="16"/>
    </row>
    <row r="281" spans="1:3" ht="15.75" x14ac:dyDescent="0.2">
      <c r="A281" s="16"/>
      <c r="B281" s="16"/>
      <c r="C281" s="16"/>
    </row>
    <row r="282" spans="1:3" ht="15.75" x14ac:dyDescent="0.2">
      <c r="A282" s="16"/>
      <c r="B282" s="16"/>
      <c r="C282" s="16"/>
    </row>
    <row r="283" spans="1:3" ht="15.75" x14ac:dyDescent="0.2">
      <c r="A283" s="16"/>
      <c r="B283" s="16"/>
      <c r="C283" s="16"/>
    </row>
    <row r="284" spans="1:3" ht="15.75" x14ac:dyDescent="0.2">
      <c r="A284" s="16"/>
      <c r="B284" s="16"/>
      <c r="C284" s="16"/>
    </row>
    <row r="285" spans="1:3" ht="15.75" x14ac:dyDescent="0.2">
      <c r="A285" s="16"/>
      <c r="B285" s="16"/>
      <c r="C285" s="16"/>
    </row>
    <row r="286" spans="1:3" ht="15.75" x14ac:dyDescent="0.2">
      <c r="A286" s="16"/>
      <c r="B286" s="16"/>
      <c r="C286" s="16"/>
    </row>
    <row r="287" spans="1:3" ht="15.75" x14ac:dyDescent="0.2">
      <c r="A287" s="16"/>
      <c r="B287" s="16"/>
      <c r="C287" s="16"/>
    </row>
    <row r="288" spans="1:3" ht="15.75" x14ac:dyDescent="0.2">
      <c r="A288" s="16"/>
      <c r="B288" s="16"/>
      <c r="C288" s="16"/>
    </row>
    <row r="289" spans="1:3" ht="15.75" x14ac:dyDescent="0.2">
      <c r="A289" s="16"/>
      <c r="B289" s="16"/>
      <c r="C289" s="16"/>
    </row>
    <row r="290" spans="1:3" ht="15.75" x14ac:dyDescent="0.2">
      <c r="A290" s="16"/>
      <c r="B290" s="16"/>
      <c r="C290" s="16"/>
    </row>
    <row r="291" spans="1:3" ht="15.75" x14ac:dyDescent="0.2">
      <c r="A291" s="16"/>
      <c r="B291" s="16"/>
      <c r="C291" s="16"/>
    </row>
    <row r="292" spans="1:3" ht="15.75" x14ac:dyDescent="0.2">
      <c r="A292" s="16"/>
      <c r="B292" s="16"/>
      <c r="C292" s="16"/>
    </row>
    <row r="293" spans="1:3" ht="15.75" x14ac:dyDescent="0.2">
      <c r="A293" s="16"/>
      <c r="B293" s="16"/>
      <c r="C293" s="16"/>
    </row>
    <row r="294" spans="1:3" ht="15.75" x14ac:dyDescent="0.2">
      <c r="A294" s="16"/>
      <c r="B294" s="16"/>
      <c r="C294" s="16"/>
    </row>
    <row r="295" spans="1:3" ht="15.75" x14ac:dyDescent="0.2">
      <c r="A295" s="16"/>
      <c r="B295" s="16"/>
      <c r="C295" s="16"/>
    </row>
    <row r="296" spans="1:3" ht="15.75" x14ac:dyDescent="0.2">
      <c r="A296" s="16"/>
      <c r="B296" s="16"/>
      <c r="C296" s="16"/>
    </row>
    <row r="297" spans="1:3" ht="15.75" x14ac:dyDescent="0.2">
      <c r="A297" s="16"/>
      <c r="B297" s="16"/>
      <c r="C297" s="16"/>
    </row>
    <row r="298" spans="1:3" ht="15.75" x14ac:dyDescent="0.2">
      <c r="A298" s="16"/>
      <c r="B298" s="16"/>
      <c r="C298" s="16"/>
    </row>
    <row r="299" spans="1:3" ht="15.75" x14ac:dyDescent="0.2">
      <c r="A299" s="16"/>
      <c r="B299" s="16"/>
      <c r="C299" s="16"/>
    </row>
    <row r="300" spans="1:3" ht="15.75" x14ac:dyDescent="0.2">
      <c r="A300" s="16"/>
      <c r="B300" s="16"/>
      <c r="C300" s="16"/>
    </row>
    <row r="301" spans="1:3" ht="15.75" x14ac:dyDescent="0.2">
      <c r="A301" s="16"/>
      <c r="B301" s="16"/>
      <c r="C301" s="16"/>
    </row>
    <row r="302" spans="1:3" ht="15.75" x14ac:dyDescent="0.2">
      <c r="A302" s="16"/>
      <c r="B302" s="16"/>
      <c r="C302" s="16"/>
    </row>
    <row r="303" spans="1:3" ht="15.75" x14ac:dyDescent="0.2">
      <c r="A303" s="16"/>
      <c r="B303" s="16"/>
      <c r="C303" s="16"/>
    </row>
    <row r="304" spans="1:3" ht="15.75" x14ac:dyDescent="0.2">
      <c r="A304" s="16"/>
      <c r="B304" s="16"/>
      <c r="C304" s="16"/>
    </row>
    <row r="305" spans="1:3" ht="15.75" x14ac:dyDescent="0.2">
      <c r="A305" s="16"/>
      <c r="B305" s="16"/>
      <c r="C305" s="16"/>
    </row>
    <row r="306" spans="1:3" ht="15.75" x14ac:dyDescent="0.2">
      <c r="A306" s="16"/>
      <c r="B306" s="16"/>
      <c r="C306" s="16"/>
    </row>
    <row r="307" spans="1:3" ht="15.75" x14ac:dyDescent="0.2">
      <c r="A307" s="16"/>
      <c r="B307" s="16"/>
      <c r="C307" s="16"/>
    </row>
    <row r="308" spans="1:3" ht="15.75" x14ac:dyDescent="0.2">
      <c r="A308" s="16"/>
      <c r="B308" s="16"/>
      <c r="C308" s="16"/>
    </row>
    <row r="309" spans="1:3" ht="15.75" x14ac:dyDescent="0.2">
      <c r="A309" s="16"/>
      <c r="B309" s="16"/>
      <c r="C309" s="16"/>
    </row>
    <row r="310" spans="1:3" ht="15.75" x14ac:dyDescent="0.2">
      <c r="A310" s="16"/>
      <c r="B310" s="16"/>
      <c r="C310" s="16"/>
    </row>
    <row r="311" spans="1:3" ht="15.75" x14ac:dyDescent="0.2">
      <c r="A311" s="16"/>
      <c r="B311" s="16"/>
      <c r="C311" s="16"/>
    </row>
    <row r="312" spans="1:3" ht="15.75" x14ac:dyDescent="0.2">
      <c r="A312" s="16"/>
      <c r="B312" s="16"/>
      <c r="C312" s="16"/>
    </row>
    <row r="313" spans="1:3" ht="15.75" x14ac:dyDescent="0.2">
      <c r="A313" s="16"/>
      <c r="B313" s="16"/>
      <c r="C313" s="16"/>
    </row>
    <row r="314" spans="1:3" ht="15.75" x14ac:dyDescent="0.2">
      <c r="A314" s="16"/>
      <c r="B314" s="16"/>
      <c r="C314" s="16"/>
    </row>
    <row r="315" spans="1:3" ht="15.75" x14ac:dyDescent="0.2">
      <c r="A315" s="16"/>
      <c r="B315" s="16"/>
      <c r="C315" s="16"/>
    </row>
    <row r="316" spans="1:3" ht="15.75" x14ac:dyDescent="0.2">
      <c r="A316" s="16"/>
      <c r="B316" s="16"/>
      <c r="C316" s="16"/>
    </row>
    <row r="317" spans="1:3" ht="15.75" x14ac:dyDescent="0.2">
      <c r="A317" s="16"/>
      <c r="B317" s="16"/>
      <c r="C317" s="16"/>
    </row>
    <row r="318" spans="1:3" ht="15.75" x14ac:dyDescent="0.2">
      <c r="A318" s="16"/>
      <c r="B318" s="16"/>
      <c r="C318" s="16"/>
    </row>
    <row r="319" spans="1:3" ht="15.75" x14ac:dyDescent="0.2">
      <c r="A319" s="16"/>
      <c r="B319" s="16"/>
      <c r="C319" s="16"/>
    </row>
    <row r="320" spans="1:3" ht="15.75" x14ac:dyDescent="0.2">
      <c r="A320" s="16"/>
      <c r="B320" s="16"/>
      <c r="C320" s="16"/>
    </row>
    <row r="321" spans="1:3" ht="15.75" x14ac:dyDescent="0.2">
      <c r="A321" s="16"/>
      <c r="B321" s="16"/>
      <c r="C321" s="16"/>
    </row>
    <row r="322" spans="1:3" ht="15.75" x14ac:dyDescent="0.2">
      <c r="A322" s="16"/>
      <c r="B322" s="16"/>
      <c r="C322" s="16"/>
    </row>
    <row r="323" spans="1:3" ht="15.75" x14ac:dyDescent="0.2">
      <c r="A323" s="16"/>
      <c r="B323" s="16"/>
      <c r="C323" s="16"/>
    </row>
    <row r="324" spans="1:3" ht="15.75" x14ac:dyDescent="0.2">
      <c r="A324" s="16"/>
      <c r="B324" s="16"/>
      <c r="C324" s="16"/>
    </row>
    <row r="325" spans="1:3" ht="15.75" x14ac:dyDescent="0.2">
      <c r="A325" s="16"/>
      <c r="B325" s="16"/>
      <c r="C325" s="16"/>
    </row>
    <row r="326" spans="1:3" ht="15.75" x14ac:dyDescent="0.2">
      <c r="A326" s="16"/>
      <c r="B326" s="16"/>
      <c r="C326" s="16"/>
    </row>
    <row r="327" spans="1:3" ht="15.75" x14ac:dyDescent="0.2">
      <c r="A327" s="16"/>
      <c r="B327" s="16"/>
      <c r="C327" s="16"/>
    </row>
    <row r="328" spans="1:3" ht="15.75" x14ac:dyDescent="0.2">
      <c r="A328" s="16"/>
      <c r="B328" s="16"/>
      <c r="C328" s="16"/>
    </row>
    <row r="329" spans="1:3" ht="15.75" x14ac:dyDescent="0.2">
      <c r="A329" s="16"/>
      <c r="B329" s="16"/>
      <c r="C329" s="16"/>
    </row>
    <row r="330" spans="1:3" ht="15.75" x14ac:dyDescent="0.2">
      <c r="A330" s="16"/>
      <c r="B330" s="16"/>
      <c r="C330" s="16"/>
    </row>
    <row r="331" spans="1:3" ht="15.75" x14ac:dyDescent="0.2">
      <c r="A331" s="16"/>
      <c r="B331" s="16"/>
      <c r="C331" s="16"/>
    </row>
    <row r="332" spans="1:3" ht="15.75" x14ac:dyDescent="0.2">
      <c r="A332" s="16"/>
      <c r="B332" s="16"/>
      <c r="C332" s="16"/>
    </row>
    <row r="333" spans="1:3" ht="15.75" x14ac:dyDescent="0.2">
      <c r="A333" s="16"/>
      <c r="B333" s="16"/>
      <c r="C333" s="16"/>
    </row>
    <row r="334" spans="1:3" ht="15.75" x14ac:dyDescent="0.2">
      <c r="A334" s="16"/>
      <c r="B334" s="16"/>
      <c r="C334" s="16"/>
    </row>
    <row r="335" spans="1:3" ht="15.75" x14ac:dyDescent="0.2">
      <c r="A335" s="16"/>
      <c r="B335" s="16"/>
      <c r="C335" s="16"/>
    </row>
    <row r="336" spans="1:3" ht="15.75" x14ac:dyDescent="0.2">
      <c r="A336" s="16"/>
      <c r="B336" s="16"/>
      <c r="C336" s="16"/>
    </row>
    <row r="337" spans="1:3" ht="15.75" x14ac:dyDescent="0.2">
      <c r="A337" s="16"/>
      <c r="B337" s="16"/>
      <c r="C337" s="16"/>
    </row>
    <row r="338" spans="1:3" ht="15.75" x14ac:dyDescent="0.2">
      <c r="A338" s="16"/>
      <c r="B338" s="16"/>
      <c r="C338" s="16"/>
    </row>
    <row r="339" spans="1:3" ht="15.75" x14ac:dyDescent="0.2">
      <c r="A339" s="16"/>
      <c r="B339" s="16"/>
      <c r="C339" s="16"/>
    </row>
    <row r="340" spans="1:3" ht="15.75" x14ac:dyDescent="0.2">
      <c r="A340" s="16"/>
      <c r="B340" s="16"/>
      <c r="C340" s="16"/>
    </row>
    <row r="341" spans="1:3" ht="15.75" x14ac:dyDescent="0.2">
      <c r="A341" s="16"/>
      <c r="B341" s="16"/>
      <c r="C341" s="16"/>
    </row>
    <row r="342" spans="1:3" ht="15.75" x14ac:dyDescent="0.2">
      <c r="A342" s="16"/>
      <c r="B342" s="16"/>
      <c r="C342" s="16"/>
    </row>
    <row r="343" spans="1:3" ht="15.75" x14ac:dyDescent="0.2">
      <c r="A343" s="16"/>
      <c r="B343" s="16"/>
      <c r="C343" s="16"/>
    </row>
    <row r="344" spans="1:3" ht="15.75" x14ac:dyDescent="0.2">
      <c r="A344" s="16"/>
      <c r="B344" s="16"/>
      <c r="C344" s="16"/>
    </row>
    <row r="345" spans="1:3" ht="15.75" x14ac:dyDescent="0.2">
      <c r="A345" s="16"/>
      <c r="B345" s="16"/>
      <c r="C345" s="16"/>
    </row>
    <row r="346" spans="1:3" ht="15.75" x14ac:dyDescent="0.2">
      <c r="A346" s="16"/>
      <c r="B346" s="16"/>
      <c r="C346" s="16"/>
    </row>
    <row r="347" spans="1:3" ht="15.75" x14ac:dyDescent="0.2">
      <c r="A347" s="16"/>
      <c r="B347" s="16"/>
      <c r="C347" s="16"/>
    </row>
    <row r="348" spans="1:3" ht="15.75" x14ac:dyDescent="0.2">
      <c r="A348" s="16"/>
      <c r="B348" s="16"/>
      <c r="C348" s="16"/>
    </row>
    <row r="349" spans="1:3" ht="15.75" x14ac:dyDescent="0.2">
      <c r="A349" s="16"/>
      <c r="B349" s="16"/>
      <c r="C349" s="16"/>
    </row>
    <row r="350" spans="1:3" ht="15.75" x14ac:dyDescent="0.2">
      <c r="A350" s="16"/>
      <c r="B350" s="16"/>
      <c r="C350" s="16"/>
    </row>
    <row r="351" spans="1:3" ht="15.75" x14ac:dyDescent="0.2">
      <c r="A351" s="16"/>
      <c r="B351" s="16"/>
      <c r="C351" s="16"/>
    </row>
    <row r="352" spans="1:3" ht="15.75" x14ac:dyDescent="0.2">
      <c r="A352" s="16"/>
      <c r="B352" s="16"/>
      <c r="C352" s="16"/>
    </row>
    <row r="353" spans="1:3" ht="15.75" x14ac:dyDescent="0.2">
      <c r="A353" s="16"/>
      <c r="B353" s="16"/>
      <c r="C353" s="16"/>
    </row>
    <row r="354" spans="1:3" ht="15.75" x14ac:dyDescent="0.2">
      <c r="A354" s="16"/>
      <c r="B354" s="16"/>
      <c r="C354" s="16"/>
    </row>
    <row r="355" spans="1:3" ht="15.75" x14ac:dyDescent="0.2">
      <c r="A355" s="16"/>
      <c r="B355" s="16"/>
      <c r="C355" s="16"/>
    </row>
    <row r="356" spans="1:3" ht="15.75" x14ac:dyDescent="0.2">
      <c r="A356" s="16"/>
      <c r="B356" s="16"/>
      <c r="C356" s="16"/>
    </row>
    <row r="357" spans="1:3" ht="15.75" x14ac:dyDescent="0.2">
      <c r="A357" s="16"/>
      <c r="B357" s="16"/>
      <c r="C357" s="16"/>
    </row>
    <row r="358" spans="1:3" ht="15.75" x14ac:dyDescent="0.2">
      <c r="A358" s="16"/>
      <c r="B358" s="16"/>
      <c r="C358" s="16"/>
    </row>
    <row r="359" spans="1:3" ht="15.75" x14ac:dyDescent="0.2">
      <c r="A359" s="16"/>
      <c r="B359" s="16"/>
      <c r="C359" s="16"/>
    </row>
    <row r="360" spans="1:3" ht="15.75" x14ac:dyDescent="0.2">
      <c r="A360" s="16"/>
      <c r="B360" s="16"/>
      <c r="C360" s="16"/>
    </row>
    <row r="361" spans="1:3" ht="15.75" x14ac:dyDescent="0.2">
      <c r="A361" s="16"/>
      <c r="B361" s="16"/>
      <c r="C361" s="16"/>
    </row>
    <row r="362" spans="1:3" ht="15.75" x14ac:dyDescent="0.2">
      <c r="A362" s="16"/>
      <c r="B362" s="16"/>
      <c r="C362" s="16"/>
    </row>
    <row r="363" spans="1:3" ht="15.75" x14ac:dyDescent="0.2">
      <c r="A363" s="16"/>
      <c r="B363" s="16"/>
      <c r="C363" s="16"/>
    </row>
    <row r="364" spans="1:3" ht="15.75" x14ac:dyDescent="0.2">
      <c r="A364" s="16"/>
      <c r="B364" s="16"/>
      <c r="C364" s="16"/>
    </row>
    <row r="365" spans="1:3" ht="15.75" x14ac:dyDescent="0.2">
      <c r="A365" s="16"/>
      <c r="B365" s="16"/>
      <c r="C365" s="16"/>
    </row>
    <row r="366" spans="1:3" ht="15.75" x14ac:dyDescent="0.2">
      <c r="A366" s="16"/>
      <c r="B366" s="16"/>
      <c r="C366" s="16"/>
    </row>
    <row r="367" spans="1:3" ht="15.75" x14ac:dyDescent="0.2">
      <c r="A367" s="16"/>
      <c r="B367" s="16"/>
      <c r="C367" s="16"/>
    </row>
    <row r="368" spans="1:3" ht="15.75" x14ac:dyDescent="0.2">
      <c r="A368" s="16"/>
      <c r="B368" s="16"/>
      <c r="C368" s="16"/>
    </row>
    <row r="369" spans="1:3" ht="15.75" x14ac:dyDescent="0.2">
      <c r="A369" s="16"/>
      <c r="B369" s="16"/>
      <c r="C369" s="16"/>
    </row>
    <row r="370" spans="1:3" ht="15.75" x14ac:dyDescent="0.2">
      <c r="A370" s="16"/>
      <c r="B370" s="16"/>
      <c r="C370" s="16"/>
    </row>
    <row r="371" spans="1:3" ht="15.75" x14ac:dyDescent="0.2">
      <c r="A371" s="16"/>
      <c r="B371" s="16"/>
      <c r="C371" s="16"/>
    </row>
    <row r="372" spans="1:3" ht="15.75" x14ac:dyDescent="0.2">
      <c r="A372" s="16"/>
      <c r="B372" s="16"/>
      <c r="C372" s="16"/>
    </row>
    <row r="373" spans="1:3" ht="15.75" x14ac:dyDescent="0.2">
      <c r="A373" s="16"/>
      <c r="B373" s="16"/>
      <c r="C373" s="16"/>
    </row>
    <row r="374" spans="1:3" ht="15.75" x14ac:dyDescent="0.2">
      <c r="A374" s="16"/>
      <c r="B374" s="16"/>
      <c r="C374" s="16"/>
    </row>
    <row r="375" spans="1:3" ht="15.75" x14ac:dyDescent="0.2">
      <c r="A375" s="16"/>
      <c r="B375" s="16"/>
      <c r="C375" s="16"/>
    </row>
    <row r="376" spans="1:3" ht="15.75" x14ac:dyDescent="0.2">
      <c r="A376" s="16"/>
      <c r="B376" s="16"/>
      <c r="C376" s="16"/>
    </row>
    <row r="377" spans="1:3" ht="15.75" x14ac:dyDescent="0.2">
      <c r="A377" s="16"/>
      <c r="B377" s="16"/>
      <c r="C377" s="16"/>
    </row>
    <row r="378" spans="1:3" ht="15.75" x14ac:dyDescent="0.2">
      <c r="A378" s="16"/>
      <c r="B378" s="16"/>
      <c r="C378" s="16"/>
    </row>
    <row r="379" spans="1:3" ht="15.75" x14ac:dyDescent="0.2">
      <c r="A379" s="16"/>
      <c r="B379" s="16"/>
      <c r="C379" s="16"/>
    </row>
    <row r="380" spans="1:3" ht="15.75" x14ac:dyDescent="0.2">
      <c r="A380" s="16"/>
      <c r="B380" s="16"/>
      <c r="C380" s="16"/>
    </row>
    <row r="381" spans="1:3" ht="15.75" x14ac:dyDescent="0.2">
      <c r="A381" s="16"/>
      <c r="B381" s="16"/>
      <c r="C381" s="16"/>
    </row>
    <row r="382" spans="1:3" ht="15.75" x14ac:dyDescent="0.2">
      <c r="A382" s="16"/>
      <c r="B382" s="16"/>
      <c r="C382" s="16"/>
    </row>
    <row r="383" spans="1:3" ht="15.75" x14ac:dyDescent="0.2">
      <c r="A383" s="16"/>
      <c r="B383" s="16"/>
      <c r="C383" s="16"/>
    </row>
    <row r="384" spans="1:3" ht="15.75" x14ac:dyDescent="0.2">
      <c r="A384" s="16"/>
      <c r="B384" s="16"/>
      <c r="C384" s="16"/>
    </row>
    <row r="385" spans="1:3" ht="15.75" x14ac:dyDescent="0.2">
      <c r="A385" s="16"/>
      <c r="B385" s="16"/>
      <c r="C385" s="16"/>
    </row>
    <row r="386" spans="1:3" ht="15.75" x14ac:dyDescent="0.2">
      <c r="A386" s="16"/>
      <c r="B386" s="16"/>
      <c r="C386" s="16"/>
    </row>
    <row r="387" spans="1:3" ht="15.75" x14ac:dyDescent="0.2">
      <c r="A387" s="16"/>
      <c r="B387" s="16"/>
      <c r="C387" s="16"/>
    </row>
    <row r="388" spans="1:3" ht="15.75" x14ac:dyDescent="0.2">
      <c r="A388" s="16"/>
      <c r="B388" s="16"/>
      <c r="C388" s="16"/>
    </row>
    <row r="389" spans="1:3" ht="15.75" x14ac:dyDescent="0.2">
      <c r="A389" s="16"/>
      <c r="B389" s="16"/>
      <c r="C389" s="16"/>
    </row>
    <row r="390" spans="1:3" ht="15.75" x14ac:dyDescent="0.2">
      <c r="A390" s="16"/>
      <c r="B390" s="16"/>
      <c r="C390" s="16"/>
    </row>
    <row r="391" spans="1:3" ht="15.75" x14ac:dyDescent="0.2">
      <c r="A391" s="16"/>
      <c r="B391" s="16"/>
      <c r="C391" s="16"/>
    </row>
    <row r="392" spans="1:3" ht="15.75" x14ac:dyDescent="0.2">
      <c r="A392" s="16"/>
      <c r="B392" s="16"/>
      <c r="C392" s="16"/>
    </row>
    <row r="393" spans="1:3" ht="15.75" x14ac:dyDescent="0.2">
      <c r="A393" s="16"/>
      <c r="B393" s="16"/>
      <c r="C393" s="16"/>
    </row>
    <row r="394" spans="1:3" ht="15.75" x14ac:dyDescent="0.2">
      <c r="A394" s="16"/>
      <c r="B394" s="16"/>
      <c r="C394" s="16"/>
    </row>
    <row r="395" spans="1:3" ht="15.75" x14ac:dyDescent="0.2">
      <c r="A395" s="16"/>
      <c r="B395" s="16"/>
      <c r="C395" s="16"/>
    </row>
    <row r="396" spans="1:3" ht="15.75" x14ac:dyDescent="0.2">
      <c r="A396" s="16"/>
      <c r="B396" s="16"/>
      <c r="C396" s="16"/>
    </row>
    <row r="397" spans="1:3" ht="15.75" x14ac:dyDescent="0.2">
      <c r="A397" s="16"/>
      <c r="B397" s="16"/>
      <c r="C397" s="16"/>
    </row>
    <row r="398" spans="1:3" ht="15.75" x14ac:dyDescent="0.2">
      <c r="A398" s="16"/>
      <c r="B398" s="16"/>
      <c r="C398" s="16"/>
    </row>
    <row r="399" spans="1:3" ht="15.75" x14ac:dyDescent="0.2">
      <c r="A399" s="16"/>
      <c r="B399" s="16"/>
      <c r="C399" s="16"/>
    </row>
    <row r="400" spans="1:3" ht="15.75" x14ac:dyDescent="0.2">
      <c r="A400" s="16"/>
      <c r="B400" s="16"/>
      <c r="C400" s="16"/>
    </row>
    <row r="401" spans="1:3" ht="15.75" x14ac:dyDescent="0.2">
      <c r="A401" s="16"/>
      <c r="B401" s="16"/>
      <c r="C401" s="16"/>
    </row>
    <row r="402" spans="1:3" ht="15.75" x14ac:dyDescent="0.2">
      <c r="A402" s="16"/>
      <c r="B402" s="16"/>
      <c r="C402" s="16"/>
    </row>
    <row r="403" spans="1:3" ht="15.75" x14ac:dyDescent="0.2">
      <c r="A403" s="16"/>
      <c r="B403" s="16"/>
      <c r="C403" s="16"/>
    </row>
    <row r="404" spans="1:3" ht="15.75" x14ac:dyDescent="0.2">
      <c r="A404" s="16"/>
      <c r="B404" s="16"/>
      <c r="C404" s="16"/>
    </row>
    <row r="405" spans="1:3" ht="15.75" x14ac:dyDescent="0.2">
      <c r="A405" s="16"/>
      <c r="B405" s="16"/>
      <c r="C405" s="16"/>
    </row>
    <row r="406" spans="1:3" ht="15.75" x14ac:dyDescent="0.2">
      <c r="A406" s="16"/>
      <c r="B406" s="16"/>
      <c r="C406" s="16"/>
    </row>
    <row r="407" spans="1:3" ht="15.75" x14ac:dyDescent="0.2">
      <c r="A407" s="16"/>
      <c r="B407" s="16"/>
      <c r="C407" s="16"/>
    </row>
    <row r="408" spans="1:3" ht="15.75" x14ac:dyDescent="0.2">
      <c r="A408" s="16"/>
      <c r="B408" s="16"/>
      <c r="C408" s="16"/>
    </row>
    <row r="409" spans="1:3" ht="15.75" x14ac:dyDescent="0.2">
      <c r="A409" s="16"/>
      <c r="B409" s="16"/>
      <c r="C409" s="16"/>
    </row>
    <row r="410" spans="1:3" ht="15.75" x14ac:dyDescent="0.2">
      <c r="A410" s="16"/>
      <c r="B410" s="16"/>
      <c r="C410" s="16"/>
    </row>
    <row r="411" spans="1:3" ht="15.75" x14ac:dyDescent="0.2">
      <c r="A411" s="16"/>
      <c r="B411" s="16"/>
      <c r="C411" s="16"/>
    </row>
    <row r="412" spans="1:3" ht="15.75" x14ac:dyDescent="0.2">
      <c r="A412" s="16"/>
      <c r="B412" s="16"/>
      <c r="C412" s="16"/>
    </row>
    <row r="413" spans="1:3" ht="15.75" x14ac:dyDescent="0.2">
      <c r="A413" s="16"/>
      <c r="B413" s="16"/>
      <c r="C413" s="16"/>
    </row>
    <row r="414" spans="1:3" ht="15.75" x14ac:dyDescent="0.2">
      <c r="A414" s="16"/>
      <c r="B414" s="16"/>
      <c r="C414" s="16"/>
    </row>
    <row r="415" spans="1:3" ht="15.75" x14ac:dyDescent="0.2">
      <c r="A415" s="16"/>
      <c r="B415" s="16"/>
      <c r="C415" s="16"/>
    </row>
    <row r="416" spans="1:3" ht="15.75" x14ac:dyDescent="0.2">
      <c r="A416" s="16"/>
      <c r="B416" s="16"/>
      <c r="C416" s="16"/>
    </row>
    <row r="417" spans="1:3" ht="15.75" x14ac:dyDescent="0.2">
      <c r="A417" s="16"/>
      <c r="B417" s="16"/>
      <c r="C417" s="16"/>
    </row>
    <row r="418" spans="1:3" ht="15.75" x14ac:dyDescent="0.2">
      <c r="A418" s="16"/>
      <c r="B418" s="16"/>
      <c r="C418" s="16"/>
    </row>
    <row r="419" spans="1:3" ht="15.75" x14ac:dyDescent="0.2">
      <c r="A419" s="16"/>
      <c r="B419" s="16"/>
      <c r="C419" s="16"/>
    </row>
    <row r="420" spans="1:3" ht="15.75" x14ac:dyDescent="0.2">
      <c r="A420" s="16"/>
      <c r="B420" s="16"/>
      <c r="C420" s="16"/>
    </row>
    <row r="421" spans="1:3" ht="15.75" x14ac:dyDescent="0.2">
      <c r="A421" s="16"/>
      <c r="B421" s="16"/>
      <c r="C421" s="16"/>
    </row>
    <row r="422" spans="1:3" ht="15.75" x14ac:dyDescent="0.2">
      <c r="A422" s="16"/>
      <c r="B422" s="16"/>
      <c r="C422" s="16"/>
    </row>
    <row r="423" spans="1:3" ht="15.75" x14ac:dyDescent="0.2">
      <c r="A423" s="16"/>
      <c r="B423" s="16"/>
      <c r="C423" s="16"/>
    </row>
    <row r="424" spans="1:3" ht="15.75" x14ac:dyDescent="0.2">
      <c r="A424" s="16"/>
      <c r="B424" s="16"/>
      <c r="C424" s="16"/>
    </row>
    <row r="425" spans="1:3" ht="15.75" x14ac:dyDescent="0.2">
      <c r="A425" s="16"/>
      <c r="B425" s="16"/>
      <c r="C425" s="16"/>
    </row>
    <row r="426" spans="1:3" ht="15.75" x14ac:dyDescent="0.2">
      <c r="A426" s="16"/>
      <c r="B426" s="16"/>
      <c r="C426" s="16"/>
    </row>
    <row r="427" spans="1:3" ht="15.75" x14ac:dyDescent="0.2">
      <c r="A427" s="16"/>
      <c r="B427" s="16"/>
      <c r="C427" s="16"/>
    </row>
    <row r="428" spans="1:3" ht="15.75" x14ac:dyDescent="0.2">
      <c r="A428" s="16"/>
      <c r="B428" s="16"/>
      <c r="C428" s="16"/>
    </row>
    <row r="429" spans="1:3" ht="15.75" x14ac:dyDescent="0.2">
      <c r="A429" s="16"/>
      <c r="B429" s="16"/>
      <c r="C429" s="16"/>
    </row>
    <row r="430" spans="1:3" ht="15.75" x14ac:dyDescent="0.2">
      <c r="A430" s="16"/>
      <c r="B430" s="16"/>
      <c r="C430" s="16"/>
    </row>
    <row r="431" spans="1:3" ht="15.75" x14ac:dyDescent="0.2">
      <c r="A431" s="16"/>
      <c r="B431" s="16"/>
      <c r="C431" s="16"/>
    </row>
    <row r="432" spans="1:3" ht="15.75" x14ac:dyDescent="0.2">
      <c r="A432" s="16"/>
      <c r="B432" s="16"/>
      <c r="C432" s="16"/>
    </row>
    <row r="433" spans="1:3" ht="15.75" x14ac:dyDescent="0.2">
      <c r="A433" s="16"/>
      <c r="B433" s="16"/>
      <c r="C433" s="16"/>
    </row>
    <row r="434" spans="1:3" ht="15.75" x14ac:dyDescent="0.2">
      <c r="A434" s="16"/>
      <c r="B434" s="16"/>
      <c r="C434" s="16"/>
    </row>
    <row r="435" spans="1:3" ht="15.75" x14ac:dyDescent="0.2">
      <c r="A435" s="16"/>
      <c r="B435" s="16"/>
      <c r="C435" s="16"/>
    </row>
    <row r="436" spans="1:3" ht="15.75" x14ac:dyDescent="0.2">
      <c r="A436" s="16"/>
      <c r="B436" s="16"/>
      <c r="C436" s="16"/>
    </row>
    <row r="437" spans="1:3" ht="15.75" x14ac:dyDescent="0.2">
      <c r="A437" s="16"/>
      <c r="B437" s="16"/>
      <c r="C437" s="16"/>
    </row>
    <row r="438" spans="1:3" ht="15.75" x14ac:dyDescent="0.2">
      <c r="A438" s="16"/>
      <c r="B438" s="16"/>
      <c r="C438" s="16"/>
    </row>
    <row r="439" spans="1:3" ht="15.75" x14ac:dyDescent="0.2">
      <c r="A439" s="16"/>
      <c r="B439" s="16"/>
      <c r="C439" s="16"/>
    </row>
    <row r="440" spans="1:3" ht="15.75" x14ac:dyDescent="0.2">
      <c r="A440" s="16"/>
      <c r="B440" s="16"/>
      <c r="C440" s="16"/>
    </row>
    <row r="441" spans="1:3" ht="15.75" x14ac:dyDescent="0.2">
      <c r="A441" s="16"/>
      <c r="B441" s="16"/>
      <c r="C441" s="16"/>
    </row>
    <row r="442" spans="1:3" ht="15.75" x14ac:dyDescent="0.2">
      <c r="A442" s="16"/>
      <c r="B442" s="16"/>
      <c r="C442" s="16"/>
    </row>
    <row r="443" spans="1:3" ht="15.75" x14ac:dyDescent="0.2">
      <c r="A443" s="16"/>
      <c r="B443" s="16"/>
      <c r="C443" s="16"/>
    </row>
    <row r="444" spans="1:3" ht="15.75" x14ac:dyDescent="0.2">
      <c r="A444" s="16"/>
      <c r="B444" s="16"/>
      <c r="C444" s="16"/>
    </row>
    <row r="445" spans="1:3" ht="15.75" x14ac:dyDescent="0.2">
      <c r="A445" s="16"/>
      <c r="B445" s="16"/>
      <c r="C445" s="16"/>
    </row>
    <row r="446" spans="1:3" ht="15.75" x14ac:dyDescent="0.2">
      <c r="A446" s="16"/>
      <c r="B446" s="16"/>
      <c r="C446" s="16"/>
    </row>
    <row r="447" spans="1:3" ht="15.75" x14ac:dyDescent="0.2">
      <c r="A447" s="16"/>
      <c r="B447" s="16"/>
      <c r="C447" s="16"/>
    </row>
    <row r="448" spans="1:3" ht="15.75" x14ac:dyDescent="0.2">
      <c r="A448" s="16"/>
      <c r="B448" s="16"/>
      <c r="C448" s="16"/>
    </row>
    <row r="449" spans="1:3" ht="15.75" x14ac:dyDescent="0.2">
      <c r="A449" s="16"/>
      <c r="B449" s="16"/>
      <c r="C449" s="16"/>
    </row>
    <row r="450" spans="1:3" ht="15.75" x14ac:dyDescent="0.2">
      <c r="A450" s="16"/>
      <c r="B450" s="16"/>
      <c r="C450" s="16"/>
    </row>
    <row r="451" spans="1:3" ht="15.75" x14ac:dyDescent="0.2">
      <c r="A451" s="16"/>
      <c r="B451" s="16"/>
      <c r="C451" s="16"/>
    </row>
    <row r="452" spans="1:3" ht="15.75" x14ac:dyDescent="0.2">
      <c r="A452" s="16"/>
      <c r="B452" s="16"/>
      <c r="C452" s="16"/>
    </row>
    <row r="453" spans="1:3" ht="15.75" x14ac:dyDescent="0.2">
      <c r="A453" s="16"/>
      <c r="B453" s="16"/>
      <c r="C453" s="16"/>
    </row>
    <row r="454" spans="1:3" ht="15.75" x14ac:dyDescent="0.2">
      <c r="A454" s="16"/>
      <c r="B454" s="16"/>
      <c r="C454" s="16"/>
    </row>
    <row r="455" spans="1:3" ht="15.75" x14ac:dyDescent="0.2">
      <c r="A455" s="16"/>
      <c r="B455" s="16"/>
      <c r="C455" s="16"/>
    </row>
    <row r="456" spans="1:3" ht="15.75" x14ac:dyDescent="0.2">
      <c r="A456" s="16"/>
      <c r="B456" s="16"/>
      <c r="C456" s="16"/>
    </row>
    <row r="457" spans="1:3" ht="15.75" x14ac:dyDescent="0.2">
      <c r="A457" s="16"/>
      <c r="B457" s="16"/>
      <c r="C457" s="16"/>
    </row>
    <row r="458" spans="1:3" ht="15.75" x14ac:dyDescent="0.2">
      <c r="A458" s="16"/>
      <c r="B458" s="16"/>
      <c r="C458" s="16"/>
    </row>
    <row r="459" spans="1:3" ht="15.75" x14ac:dyDescent="0.2">
      <c r="A459" s="16"/>
      <c r="B459" s="16"/>
      <c r="C459" s="16"/>
    </row>
    <row r="460" spans="1:3" ht="15.75" x14ac:dyDescent="0.2">
      <c r="A460" s="16"/>
      <c r="B460" s="16"/>
      <c r="C460" s="16"/>
    </row>
    <row r="461" spans="1:3" ht="15.75" x14ac:dyDescent="0.2">
      <c r="A461" s="16"/>
      <c r="B461" s="16"/>
      <c r="C461" s="16"/>
    </row>
    <row r="462" spans="1:3" ht="15.75" x14ac:dyDescent="0.2">
      <c r="A462" s="16"/>
      <c r="B462" s="16"/>
      <c r="C462" s="16"/>
    </row>
    <row r="463" spans="1:3" ht="15.75" x14ac:dyDescent="0.2">
      <c r="A463" s="16"/>
      <c r="B463" s="16"/>
      <c r="C463" s="16"/>
    </row>
    <row r="464" spans="1:3" ht="15.75" x14ac:dyDescent="0.2">
      <c r="A464" s="16"/>
      <c r="B464" s="16"/>
      <c r="C464" s="16"/>
    </row>
    <row r="465" spans="1:3" ht="15.75" x14ac:dyDescent="0.2">
      <c r="A465" s="16"/>
      <c r="B465" s="16"/>
      <c r="C465" s="16"/>
    </row>
    <row r="466" spans="1:3" ht="15.75" x14ac:dyDescent="0.2">
      <c r="A466" s="16"/>
      <c r="B466" s="16"/>
      <c r="C466" s="16"/>
    </row>
    <row r="467" spans="1:3" ht="15.75" x14ac:dyDescent="0.2">
      <c r="A467" s="16"/>
      <c r="B467" s="16"/>
      <c r="C467" s="16"/>
    </row>
    <row r="468" spans="1:3" ht="15.75" x14ac:dyDescent="0.2">
      <c r="A468" s="16"/>
      <c r="B468" s="16"/>
      <c r="C468" s="16"/>
    </row>
    <row r="469" spans="1:3" ht="15.75" x14ac:dyDescent="0.2">
      <c r="A469" s="16"/>
      <c r="B469" s="16"/>
      <c r="C469" s="16"/>
    </row>
    <row r="470" spans="1:3" ht="15.75" x14ac:dyDescent="0.2">
      <c r="A470" s="16"/>
      <c r="B470" s="16"/>
      <c r="C470" s="16"/>
    </row>
    <row r="471" spans="1:3" ht="15.75" x14ac:dyDescent="0.2">
      <c r="A471" s="16"/>
      <c r="B471" s="16"/>
      <c r="C471" s="16"/>
    </row>
    <row r="472" spans="1:3" ht="15.75" x14ac:dyDescent="0.2">
      <c r="A472" s="16"/>
      <c r="B472" s="16"/>
      <c r="C472" s="16"/>
    </row>
    <row r="473" spans="1:3" ht="15.75" x14ac:dyDescent="0.2">
      <c r="A473" s="16"/>
      <c r="B473" s="16"/>
      <c r="C473" s="16"/>
    </row>
    <row r="474" spans="1:3" ht="15.75" x14ac:dyDescent="0.2">
      <c r="A474" s="16"/>
      <c r="B474" s="16"/>
      <c r="C474" s="16"/>
    </row>
    <row r="475" spans="1:3" ht="15.75" x14ac:dyDescent="0.2">
      <c r="A475" s="16"/>
      <c r="B475" s="16"/>
      <c r="C475" s="16"/>
    </row>
    <row r="476" spans="1:3" ht="15.75" x14ac:dyDescent="0.2">
      <c r="A476" s="16"/>
      <c r="B476" s="16"/>
      <c r="C476" s="16"/>
    </row>
    <row r="477" spans="1:3" ht="15.75" x14ac:dyDescent="0.2">
      <c r="A477" s="16"/>
      <c r="B477" s="16"/>
      <c r="C477" s="16"/>
    </row>
    <row r="478" spans="1:3" ht="15.75" x14ac:dyDescent="0.2">
      <c r="A478" s="16"/>
      <c r="B478" s="16"/>
      <c r="C478" s="16"/>
    </row>
    <row r="479" spans="1:3" ht="15.75" x14ac:dyDescent="0.2">
      <c r="A479" s="16"/>
      <c r="B479" s="16"/>
      <c r="C479" s="16"/>
    </row>
    <row r="480" spans="1:3" ht="15.75" x14ac:dyDescent="0.2">
      <c r="A480" s="16"/>
      <c r="B480" s="16"/>
      <c r="C480" s="16"/>
    </row>
    <row r="481" spans="1:3" ht="15.75" x14ac:dyDescent="0.2">
      <c r="A481" s="16"/>
      <c r="B481" s="16"/>
      <c r="C481" s="16"/>
    </row>
    <row r="482" spans="1:3" ht="15.75" x14ac:dyDescent="0.2">
      <c r="A482" s="16"/>
      <c r="B482" s="16"/>
      <c r="C482" s="16"/>
    </row>
    <row r="483" spans="1:3" ht="15.75" x14ac:dyDescent="0.2">
      <c r="A483" s="16"/>
      <c r="B483" s="16"/>
      <c r="C483" s="16"/>
    </row>
    <row r="484" spans="1:3" ht="15.75" x14ac:dyDescent="0.2">
      <c r="A484" s="16"/>
      <c r="B484" s="16"/>
      <c r="C484" s="16"/>
    </row>
    <row r="485" spans="1:3" ht="15.75" x14ac:dyDescent="0.2">
      <c r="A485" s="16"/>
      <c r="B485" s="16"/>
      <c r="C485" s="16"/>
    </row>
    <row r="486" spans="1:3" ht="15.75" x14ac:dyDescent="0.2">
      <c r="A486" s="16"/>
      <c r="B486" s="16"/>
      <c r="C486" s="16"/>
    </row>
    <row r="487" spans="1:3" ht="15.75" x14ac:dyDescent="0.2">
      <c r="A487" s="16"/>
      <c r="B487" s="16"/>
      <c r="C487" s="16"/>
    </row>
    <row r="488" spans="1:3" ht="15.75" x14ac:dyDescent="0.2">
      <c r="A488" s="16"/>
      <c r="B488" s="16"/>
      <c r="C488" s="16"/>
    </row>
    <row r="489" spans="1:3" ht="15.75" x14ac:dyDescent="0.2">
      <c r="A489" s="16"/>
      <c r="B489" s="16"/>
      <c r="C489" s="16"/>
    </row>
    <row r="490" spans="1:3" ht="15.75" x14ac:dyDescent="0.2">
      <c r="A490" s="16"/>
      <c r="B490" s="16"/>
      <c r="C490" s="16"/>
    </row>
    <row r="491" spans="1:3" ht="15.75" x14ac:dyDescent="0.2">
      <c r="A491" s="16"/>
      <c r="B491" s="16"/>
      <c r="C491" s="16"/>
    </row>
    <row r="492" spans="1:3" ht="15.75" x14ac:dyDescent="0.2">
      <c r="A492" s="16"/>
      <c r="B492" s="16"/>
      <c r="C492" s="16"/>
    </row>
    <row r="493" spans="1:3" ht="15.75" x14ac:dyDescent="0.2">
      <c r="A493" s="16"/>
      <c r="B493" s="16"/>
      <c r="C493" s="16"/>
    </row>
    <row r="494" spans="1:3" ht="15.75" x14ac:dyDescent="0.2">
      <c r="A494" s="16"/>
      <c r="B494" s="16"/>
      <c r="C494" s="16"/>
    </row>
    <row r="495" spans="1:3" ht="15.75" x14ac:dyDescent="0.2">
      <c r="A495" s="16"/>
      <c r="B495" s="16"/>
      <c r="C495" s="16"/>
    </row>
    <row r="496" spans="1:3" ht="15.75" x14ac:dyDescent="0.2">
      <c r="A496" s="16"/>
      <c r="B496" s="16"/>
      <c r="C496" s="16"/>
    </row>
    <row r="497" spans="1:3" ht="15.75" x14ac:dyDescent="0.2">
      <c r="A497" s="16"/>
      <c r="B497" s="16"/>
      <c r="C497" s="16"/>
    </row>
    <row r="498" spans="1:3" ht="15.75" x14ac:dyDescent="0.2">
      <c r="A498" s="16"/>
      <c r="B498" s="16"/>
      <c r="C498" s="16"/>
    </row>
    <row r="499" spans="1:3" ht="15.75" x14ac:dyDescent="0.2">
      <c r="A499" s="16"/>
      <c r="B499" s="16"/>
      <c r="C499" s="16"/>
    </row>
    <row r="500" spans="1:3" ht="15.75" x14ac:dyDescent="0.2">
      <c r="A500" s="16"/>
      <c r="B500" s="16"/>
      <c r="C500" s="16"/>
    </row>
    <row r="501" spans="1:3" ht="15.75" x14ac:dyDescent="0.2">
      <c r="A501" s="16"/>
      <c r="B501" s="16"/>
      <c r="C501" s="16"/>
    </row>
    <row r="502" spans="1:3" ht="15.75" x14ac:dyDescent="0.2">
      <c r="A502" s="16"/>
      <c r="B502" s="16"/>
      <c r="C502" s="16"/>
    </row>
    <row r="503" spans="1:3" ht="15.75" x14ac:dyDescent="0.2">
      <c r="A503" s="16"/>
      <c r="B503" s="16"/>
      <c r="C503" s="16"/>
    </row>
    <row r="504" spans="1:3" ht="15.75" x14ac:dyDescent="0.2">
      <c r="A504" s="16"/>
      <c r="B504" s="16"/>
      <c r="C504" s="16"/>
    </row>
    <row r="505" spans="1:3" ht="15.75" x14ac:dyDescent="0.2">
      <c r="A505" s="16"/>
      <c r="B505" s="16"/>
      <c r="C505" s="16"/>
    </row>
    <row r="506" spans="1:3" ht="15.75" x14ac:dyDescent="0.2">
      <c r="A506" s="16"/>
      <c r="B506" s="16"/>
      <c r="C506" s="16"/>
    </row>
    <row r="507" spans="1:3" ht="15.75" x14ac:dyDescent="0.2">
      <c r="A507" s="16"/>
      <c r="B507" s="16"/>
      <c r="C507" s="16"/>
    </row>
    <row r="508" spans="1:3" ht="15.75" x14ac:dyDescent="0.2">
      <c r="A508" s="16"/>
      <c r="B508" s="16"/>
      <c r="C508" s="16"/>
    </row>
    <row r="509" spans="1:3" ht="15.75" x14ac:dyDescent="0.2">
      <c r="A509" s="16"/>
      <c r="B509" s="16"/>
      <c r="C509" s="16"/>
    </row>
    <row r="510" spans="1:3" ht="15.75" x14ac:dyDescent="0.2">
      <c r="A510" s="16"/>
      <c r="B510" s="16"/>
      <c r="C510" s="16"/>
    </row>
    <row r="511" spans="1:3" ht="15.75" x14ac:dyDescent="0.2">
      <c r="A511" s="16"/>
      <c r="B511" s="16"/>
      <c r="C511" s="16"/>
    </row>
    <row r="512" spans="1:3" ht="15.75" x14ac:dyDescent="0.2">
      <c r="A512" s="16"/>
      <c r="B512" s="16"/>
      <c r="C512" s="16"/>
    </row>
    <row r="513" spans="1:3" ht="15.75" x14ac:dyDescent="0.2">
      <c r="A513" s="16"/>
      <c r="B513" s="16"/>
      <c r="C513" s="16"/>
    </row>
    <row r="514" spans="1:3" ht="15.75" x14ac:dyDescent="0.2">
      <c r="A514" s="16"/>
      <c r="B514" s="16"/>
      <c r="C514" s="16"/>
    </row>
    <row r="515" spans="1:3" ht="15.75" x14ac:dyDescent="0.2">
      <c r="A515" s="16"/>
      <c r="B515" s="16"/>
      <c r="C515" s="16"/>
    </row>
    <row r="516" spans="1:3" ht="15.75" x14ac:dyDescent="0.2">
      <c r="A516" s="16"/>
      <c r="B516" s="16"/>
      <c r="C516" s="16"/>
    </row>
    <row r="517" spans="1:3" ht="15.75" x14ac:dyDescent="0.2">
      <c r="A517" s="16"/>
      <c r="B517" s="16"/>
      <c r="C517" s="16"/>
    </row>
    <row r="518" spans="1:3" ht="15.75" x14ac:dyDescent="0.2">
      <c r="A518" s="16"/>
      <c r="B518" s="16"/>
      <c r="C518" s="16"/>
    </row>
    <row r="519" spans="1:3" ht="15.75" x14ac:dyDescent="0.2">
      <c r="A519" s="16"/>
      <c r="B519" s="16"/>
      <c r="C519" s="16"/>
    </row>
    <row r="520" spans="1:3" ht="15.75" x14ac:dyDescent="0.2">
      <c r="A520" s="16"/>
      <c r="B520" s="16"/>
      <c r="C520" s="16"/>
    </row>
    <row r="521" spans="1:3" ht="15.75" x14ac:dyDescent="0.2">
      <c r="A521" s="16"/>
      <c r="B521" s="16"/>
      <c r="C521" s="16"/>
    </row>
    <row r="522" spans="1:3" ht="15.75" x14ac:dyDescent="0.2">
      <c r="A522" s="16"/>
      <c r="B522" s="16"/>
      <c r="C522" s="16"/>
    </row>
    <row r="523" spans="1:3" ht="15.75" x14ac:dyDescent="0.2">
      <c r="A523" s="16"/>
      <c r="B523" s="16"/>
      <c r="C523" s="16"/>
    </row>
    <row r="524" spans="1:3" ht="15.75" x14ac:dyDescent="0.2">
      <c r="A524" s="16"/>
      <c r="B524" s="16"/>
      <c r="C524" s="16"/>
    </row>
    <row r="525" spans="1:3" ht="15.75" x14ac:dyDescent="0.2">
      <c r="A525" s="16"/>
      <c r="B525" s="16"/>
      <c r="C525" s="16"/>
    </row>
    <row r="526" spans="1:3" ht="15.75" x14ac:dyDescent="0.2">
      <c r="A526" s="16"/>
      <c r="B526" s="16"/>
      <c r="C526" s="16"/>
    </row>
    <row r="527" spans="1:3" ht="15.75" x14ac:dyDescent="0.2">
      <c r="A527" s="16"/>
      <c r="B527" s="16"/>
      <c r="C527" s="16"/>
    </row>
    <row r="528" spans="1:3" ht="15.75" x14ac:dyDescent="0.2">
      <c r="A528" s="16"/>
      <c r="B528" s="16"/>
      <c r="C528" s="16"/>
    </row>
    <row r="529" spans="1:3" ht="15.75" x14ac:dyDescent="0.2">
      <c r="A529" s="16"/>
      <c r="B529" s="16"/>
      <c r="C529" s="16"/>
    </row>
    <row r="530" spans="1:3" ht="15.75" x14ac:dyDescent="0.2">
      <c r="A530" s="16"/>
      <c r="B530" s="16"/>
      <c r="C530" s="16"/>
    </row>
    <row r="531" spans="1:3" ht="15.75" x14ac:dyDescent="0.2">
      <c r="A531" s="16"/>
      <c r="B531" s="16"/>
      <c r="C531" s="16"/>
    </row>
    <row r="532" spans="1:3" ht="15.75" x14ac:dyDescent="0.2">
      <c r="A532" s="16"/>
      <c r="B532" s="16"/>
      <c r="C532" s="16"/>
    </row>
    <row r="533" spans="1:3" ht="15.75" x14ac:dyDescent="0.2">
      <c r="A533" s="16"/>
      <c r="B533" s="16"/>
      <c r="C533" s="16"/>
    </row>
    <row r="534" spans="1:3" ht="15.75" x14ac:dyDescent="0.2">
      <c r="A534" s="16"/>
      <c r="B534" s="16"/>
      <c r="C534" s="16"/>
    </row>
    <row r="535" spans="1:3" ht="15.75" x14ac:dyDescent="0.2">
      <c r="A535" s="16"/>
      <c r="B535" s="16"/>
      <c r="C535" s="16"/>
    </row>
    <row r="536" spans="1:3" ht="15.75" x14ac:dyDescent="0.2">
      <c r="A536" s="16"/>
      <c r="B536" s="16"/>
      <c r="C536" s="16"/>
    </row>
    <row r="537" spans="1:3" ht="15.75" x14ac:dyDescent="0.2">
      <c r="A537" s="16"/>
      <c r="B537" s="16"/>
      <c r="C537" s="16"/>
    </row>
    <row r="538" spans="1:3" ht="15.75" x14ac:dyDescent="0.2">
      <c r="A538" s="16"/>
      <c r="B538" s="16"/>
      <c r="C538" s="16"/>
    </row>
    <row r="539" spans="1:3" ht="15.75" x14ac:dyDescent="0.2">
      <c r="A539" s="16"/>
      <c r="B539" s="16"/>
      <c r="C539" s="16"/>
    </row>
    <row r="540" spans="1:3" ht="15.75" x14ac:dyDescent="0.2">
      <c r="A540" s="16"/>
      <c r="B540" s="16"/>
      <c r="C540" s="16"/>
    </row>
    <row r="541" spans="1:3" ht="15.75" x14ac:dyDescent="0.2">
      <c r="A541" s="16"/>
      <c r="B541" s="16"/>
      <c r="C541" s="16"/>
    </row>
    <row r="542" spans="1:3" ht="15.75" x14ac:dyDescent="0.2">
      <c r="A542" s="16"/>
      <c r="B542" s="16"/>
      <c r="C542" s="16"/>
    </row>
    <row r="543" spans="1:3" ht="15.75" x14ac:dyDescent="0.2">
      <c r="A543" s="16"/>
      <c r="B543" s="16"/>
      <c r="C543" s="16"/>
    </row>
    <row r="544" spans="1:3" ht="15.75" x14ac:dyDescent="0.2">
      <c r="A544" s="16"/>
      <c r="B544" s="16"/>
      <c r="C544" s="16"/>
    </row>
    <row r="545" spans="1:3" ht="15.75" x14ac:dyDescent="0.2">
      <c r="A545" s="16"/>
      <c r="B545" s="16"/>
      <c r="C545" s="16"/>
    </row>
    <row r="546" spans="1:3" ht="15.75" x14ac:dyDescent="0.2">
      <c r="A546" s="16"/>
      <c r="B546" s="16"/>
      <c r="C546" s="16"/>
    </row>
    <row r="547" spans="1:3" ht="15.75" x14ac:dyDescent="0.2">
      <c r="A547" s="16"/>
      <c r="B547" s="16"/>
      <c r="C547" s="16"/>
    </row>
    <row r="548" spans="1:3" ht="15.75" x14ac:dyDescent="0.2">
      <c r="A548" s="16"/>
      <c r="B548" s="16"/>
      <c r="C548" s="16"/>
    </row>
    <row r="549" spans="1:3" ht="15.75" x14ac:dyDescent="0.2">
      <c r="A549" s="16"/>
      <c r="B549" s="16"/>
      <c r="C549" s="16"/>
    </row>
    <row r="550" spans="1:3" ht="15.75" x14ac:dyDescent="0.2">
      <c r="A550" s="16"/>
      <c r="B550" s="16"/>
      <c r="C550" s="16"/>
    </row>
    <row r="551" spans="1:3" ht="15.75" x14ac:dyDescent="0.2">
      <c r="A551" s="16"/>
      <c r="B551" s="16"/>
      <c r="C551" s="16"/>
    </row>
    <row r="552" spans="1:3" ht="15.75" x14ac:dyDescent="0.2">
      <c r="A552" s="16"/>
      <c r="B552" s="16"/>
      <c r="C552" s="16"/>
    </row>
    <row r="553" spans="1:3" ht="15.75" x14ac:dyDescent="0.2">
      <c r="A553" s="16"/>
      <c r="B553" s="16"/>
      <c r="C553" s="16"/>
    </row>
    <row r="554" spans="1:3" ht="15.75" x14ac:dyDescent="0.2">
      <c r="A554" s="16"/>
      <c r="B554" s="16"/>
      <c r="C554" s="16"/>
    </row>
    <row r="555" spans="1:3" ht="15.75" x14ac:dyDescent="0.2">
      <c r="A555" s="16"/>
      <c r="B555" s="16"/>
      <c r="C555" s="16"/>
    </row>
    <row r="556" spans="1:3" ht="15.75" x14ac:dyDescent="0.2">
      <c r="A556" s="16"/>
      <c r="B556" s="16"/>
      <c r="C556" s="16"/>
    </row>
    <row r="557" spans="1:3" ht="15.75" x14ac:dyDescent="0.2">
      <c r="A557" s="16"/>
      <c r="B557" s="16"/>
      <c r="C557" s="16"/>
    </row>
    <row r="558" spans="1:3" ht="15.75" x14ac:dyDescent="0.2">
      <c r="A558" s="16"/>
      <c r="B558" s="16"/>
      <c r="C558" s="16"/>
    </row>
    <row r="559" spans="1:3" ht="15.75" x14ac:dyDescent="0.2">
      <c r="A559" s="16"/>
      <c r="B559" s="16"/>
      <c r="C559" s="16"/>
    </row>
    <row r="560" spans="1:3" ht="15.75" x14ac:dyDescent="0.2">
      <c r="A560" s="16"/>
      <c r="B560" s="16"/>
      <c r="C560" s="16"/>
    </row>
    <row r="561" spans="1:3" ht="15.75" x14ac:dyDescent="0.2">
      <c r="A561" s="16"/>
      <c r="B561" s="16"/>
      <c r="C561" s="16"/>
    </row>
    <row r="562" spans="1:3" ht="15.75" x14ac:dyDescent="0.2">
      <c r="A562" s="16"/>
      <c r="B562" s="16"/>
      <c r="C562" s="16"/>
    </row>
    <row r="563" spans="1:3" ht="15.75" x14ac:dyDescent="0.2">
      <c r="A563" s="16"/>
      <c r="B563" s="16"/>
      <c r="C563" s="16"/>
    </row>
    <row r="564" spans="1:3" ht="15.75" x14ac:dyDescent="0.2">
      <c r="A564" s="16"/>
      <c r="B564" s="16"/>
      <c r="C564" s="16"/>
    </row>
    <row r="565" spans="1:3" ht="15.75" x14ac:dyDescent="0.2">
      <c r="A565" s="16"/>
      <c r="B565" s="16"/>
      <c r="C565" s="16"/>
    </row>
    <row r="566" spans="1:3" ht="15.75" x14ac:dyDescent="0.2">
      <c r="A566" s="16"/>
      <c r="B566" s="16"/>
      <c r="C566" s="16"/>
    </row>
    <row r="567" spans="1:3" ht="15.75" x14ac:dyDescent="0.2">
      <c r="A567" s="16"/>
      <c r="B567" s="16"/>
      <c r="C567" s="16"/>
    </row>
    <row r="568" spans="1:3" ht="15.75" x14ac:dyDescent="0.2">
      <c r="A568" s="16"/>
      <c r="B568" s="16"/>
      <c r="C568" s="16"/>
    </row>
    <row r="569" spans="1:3" ht="15.75" x14ac:dyDescent="0.2">
      <c r="A569" s="16"/>
      <c r="B569" s="16"/>
      <c r="C569" s="16"/>
    </row>
    <row r="570" spans="1:3" ht="15.75" x14ac:dyDescent="0.2">
      <c r="A570" s="16"/>
      <c r="B570" s="16"/>
      <c r="C570" s="16"/>
    </row>
    <row r="571" spans="1:3" ht="15.75" x14ac:dyDescent="0.2">
      <c r="A571" s="16"/>
      <c r="B571" s="16"/>
      <c r="C571" s="16"/>
    </row>
    <row r="572" spans="1:3" ht="15.75" x14ac:dyDescent="0.2">
      <c r="A572" s="16"/>
      <c r="B572" s="16"/>
      <c r="C572" s="16"/>
    </row>
    <row r="573" spans="1:3" ht="15.75" x14ac:dyDescent="0.2">
      <c r="A573" s="16"/>
      <c r="B573" s="16"/>
      <c r="C573" s="16"/>
    </row>
    <row r="574" spans="1:3" ht="15.75" x14ac:dyDescent="0.2">
      <c r="A574" s="16"/>
      <c r="B574" s="16"/>
      <c r="C574" s="16"/>
    </row>
    <row r="575" spans="1:3" ht="15.75" x14ac:dyDescent="0.2">
      <c r="A575" s="16"/>
      <c r="B575" s="16"/>
      <c r="C575" s="16"/>
    </row>
    <row r="576" spans="1:3" ht="15.75" x14ac:dyDescent="0.2">
      <c r="A576" s="16"/>
      <c r="B576" s="16"/>
      <c r="C576" s="16"/>
    </row>
    <row r="577" spans="1:3" ht="15.75" x14ac:dyDescent="0.2">
      <c r="A577" s="16"/>
      <c r="B577" s="16"/>
      <c r="C577" s="16"/>
    </row>
    <row r="578" spans="1:3" ht="15.75" x14ac:dyDescent="0.2">
      <c r="A578" s="16"/>
      <c r="B578" s="16"/>
      <c r="C578" s="16"/>
    </row>
    <row r="579" spans="1:3" ht="15.75" x14ac:dyDescent="0.2">
      <c r="A579" s="16"/>
      <c r="B579" s="16"/>
      <c r="C579" s="16"/>
    </row>
    <row r="580" spans="1:3" ht="15.75" x14ac:dyDescent="0.2">
      <c r="A580" s="16"/>
      <c r="B580" s="16"/>
      <c r="C580" s="16"/>
    </row>
    <row r="581" spans="1:3" ht="15.75" x14ac:dyDescent="0.2">
      <c r="A581" s="16"/>
      <c r="B581" s="16"/>
      <c r="C581" s="16"/>
    </row>
    <row r="582" spans="1:3" ht="15.75" x14ac:dyDescent="0.2">
      <c r="A582" s="16"/>
      <c r="B582" s="16"/>
      <c r="C582" s="16"/>
    </row>
    <row r="583" spans="1:3" ht="15.75" x14ac:dyDescent="0.2">
      <c r="A583" s="16"/>
      <c r="B583" s="16"/>
      <c r="C583" s="16"/>
    </row>
    <row r="584" spans="1:3" ht="15.75" x14ac:dyDescent="0.2">
      <c r="A584" s="16"/>
      <c r="B584" s="16"/>
      <c r="C584" s="16"/>
    </row>
    <row r="585" spans="1:3" ht="15.75" x14ac:dyDescent="0.2">
      <c r="A585" s="16"/>
      <c r="B585" s="16"/>
      <c r="C585" s="16"/>
    </row>
    <row r="586" spans="1:3" ht="15.75" x14ac:dyDescent="0.2">
      <c r="A586" s="16"/>
      <c r="B586" s="16"/>
      <c r="C586" s="16"/>
    </row>
    <row r="587" spans="1:3" ht="15.75" x14ac:dyDescent="0.2">
      <c r="A587" s="16"/>
      <c r="B587" s="16"/>
      <c r="C587" s="16"/>
    </row>
    <row r="588" spans="1:3" ht="15.75" x14ac:dyDescent="0.2">
      <c r="A588" s="16"/>
      <c r="B588" s="16"/>
      <c r="C588" s="16"/>
    </row>
    <row r="589" spans="1:3" ht="15.75" x14ac:dyDescent="0.2">
      <c r="A589" s="16"/>
      <c r="B589" s="16"/>
      <c r="C589" s="16"/>
    </row>
    <row r="590" spans="1:3" ht="15.75" x14ac:dyDescent="0.2">
      <c r="A590" s="16"/>
      <c r="B590" s="16"/>
      <c r="C590" s="16"/>
    </row>
    <row r="591" spans="1:3" ht="15.75" x14ac:dyDescent="0.2">
      <c r="A591" s="16"/>
      <c r="B591" s="16"/>
      <c r="C591" s="16"/>
    </row>
    <row r="592" spans="1:3" ht="15.75" x14ac:dyDescent="0.2">
      <c r="A592" s="16"/>
      <c r="B592" s="16"/>
      <c r="C592" s="16"/>
    </row>
    <row r="593" spans="1:3" ht="15.75" x14ac:dyDescent="0.2">
      <c r="A593" s="16"/>
      <c r="B593" s="16"/>
      <c r="C593" s="16"/>
    </row>
    <row r="594" spans="1:3" ht="15.75" x14ac:dyDescent="0.2">
      <c r="A594" s="16"/>
      <c r="B594" s="16"/>
      <c r="C594" s="16"/>
    </row>
    <row r="595" spans="1:3" ht="15.75" x14ac:dyDescent="0.2">
      <c r="A595" s="16"/>
      <c r="B595" s="16"/>
      <c r="C595" s="16"/>
    </row>
    <row r="596" spans="1:3" ht="15.75" x14ac:dyDescent="0.2">
      <c r="A596" s="16"/>
      <c r="B596" s="16"/>
      <c r="C596" s="16"/>
    </row>
    <row r="597" spans="1:3" ht="15.75" x14ac:dyDescent="0.2">
      <c r="A597" s="16"/>
      <c r="B597" s="16"/>
      <c r="C597" s="16"/>
    </row>
    <row r="598" spans="1:3" ht="15.75" x14ac:dyDescent="0.2">
      <c r="A598" s="16"/>
      <c r="B598" s="16"/>
      <c r="C598" s="16"/>
    </row>
    <row r="599" spans="1:3" ht="15.75" x14ac:dyDescent="0.2">
      <c r="A599" s="16"/>
      <c r="B599" s="16"/>
      <c r="C599" s="16"/>
    </row>
    <row r="600" spans="1:3" ht="15.75" x14ac:dyDescent="0.2">
      <c r="A600" s="16"/>
      <c r="B600" s="16"/>
      <c r="C600" s="16"/>
    </row>
    <row r="601" spans="1:3" ht="15.75" x14ac:dyDescent="0.2">
      <c r="A601" s="16"/>
      <c r="B601" s="16"/>
      <c r="C601" s="16"/>
    </row>
    <row r="602" spans="1:3" ht="15.75" x14ac:dyDescent="0.2">
      <c r="A602" s="16"/>
      <c r="B602" s="16"/>
      <c r="C602" s="16"/>
    </row>
    <row r="603" spans="1:3" ht="15.75" x14ac:dyDescent="0.2">
      <c r="A603" s="16"/>
      <c r="B603" s="16"/>
      <c r="C603" s="16"/>
    </row>
    <row r="604" spans="1:3" ht="15.75" x14ac:dyDescent="0.2">
      <c r="A604" s="16"/>
      <c r="B604" s="16"/>
      <c r="C604" s="16"/>
    </row>
    <row r="605" spans="1:3" ht="15.75" x14ac:dyDescent="0.2">
      <c r="A605" s="16"/>
      <c r="B605" s="16"/>
      <c r="C605" s="16"/>
    </row>
    <row r="606" spans="1:3" ht="15.75" x14ac:dyDescent="0.2">
      <c r="A606" s="16"/>
      <c r="B606" s="16"/>
      <c r="C606" s="16"/>
    </row>
    <row r="607" spans="1:3" ht="15.75" x14ac:dyDescent="0.2">
      <c r="A607" s="16"/>
      <c r="B607" s="16"/>
      <c r="C607" s="16"/>
    </row>
    <row r="608" spans="1:3" ht="15.75" x14ac:dyDescent="0.2">
      <c r="A608" s="16"/>
      <c r="B608" s="16"/>
      <c r="C608" s="16"/>
    </row>
    <row r="609" spans="1:3" ht="15.75" x14ac:dyDescent="0.2">
      <c r="A609" s="16"/>
      <c r="B609" s="16"/>
      <c r="C609" s="16"/>
    </row>
    <row r="610" spans="1:3" ht="15.75" x14ac:dyDescent="0.2">
      <c r="A610" s="16"/>
      <c r="B610" s="16"/>
      <c r="C610" s="16"/>
    </row>
    <row r="611" spans="1:3" ht="15.75" x14ac:dyDescent="0.2">
      <c r="A611" s="16"/>
      <c r="B611" s="16"/>
      <c r="C611" s="16"/>
    </row>
    <row r="612" spans="1:3" ht="15.75" x14ac:dyDescent="0.2">
      <c r="A612" s="16"/>
      <c r="B612" s="16"/>
      <c r="C612" s="16"/>
    </row>
    <row r="613" spans="1:3" ht="15.75" x14ac:dyDescent="0.2">
      <c r="A613" s="16"/>
      <c r="B613" s="16"/>
      <c r="C613" s="16"/>
    </row>
    <row r="614" spans="1:3" ht="15.75" x14ac:dyDescent="0.2">
      <c r="A614" s="16"/>
      <c r="B614" s="16"/>
      <c r="C614" s="16"/>
    </row>
    <row r="615" spans="1:3" ht="15.75" x14ac:dyDescent="0.2">
      <c r="A615" s="16"/>
      <c r="B615" s="16"/>
      <c r="C615" s="16"/>
    </row>
    <row r="616" spans="1:3" ht="15.75" x14ac:dyDescent="0.2">
      <c r="A616" s="16"/>
      <c r="B616" s="16"/>
      <c r="C616" s="16"/>
    </row>
    <row r="617" spans="1:3" ht="15.75" x14ac:dyDescent="0.2">
      <c r="A617" s="16"/>
      <c r="B617" s="16"/>
      <c r="C617" s="16"/>
    </row>
    <row r="618" spans="1:3" ht="15.75" x14ac:dyDescent="0.2">
      <c r="A618" s="16"/>
      <c r="B618" s="16"/>
      <c r="C618" s="16"/>
    </row>
    <row r="619" spans="1:3" ht="15.75" x14ac:dyDescent="0.2">
      <c r="A619" s="16"/>
      <c r="B619" s="16"/>
      <c r="C619" s="16"/>
    </row>
    <row r="620" spans="1:3" ht="15.75" x14ac:dyDescent="0.2">
      <c r="A620" s="16"/>
      <c r="B620" s="16"/>
      <c r="C620" s="16"/>
    </row>
    <row r="621" spans="1:3" ht="15.75" x14ac:dyDescent="0.2">
      <c r="A621" s="16"/>
      <c r="B621" s="16"/>
      <c r="C621" s="16"/>
    </row>
    <row r="622" spans="1:3" ht="15.75" x14ac:dyDescent="0.2">
      <c r="A622" s="16"/>
      <c r="B622" s="16"/>
      <c r="C622" s="16"/>
    </row>
    <row r="623" spans="1:3" ht="15.75" x14ac:dyDescent="0.2">
      <c r="A623" s="16"/>
      <c r="B623" s="16"/>
      <c r="C623" s="16"/>
    </row>
    <row r="624" spans="1:3" ht="15.75" x14ac:dyDescent="0.2">
      <c r="A624" s="16"/>
      <c r="B624" s="16"/>
      <c r="C624" s="16"/>
    </row>
    <row r="625" spans="1:3" ht="15.75" x14ac:dyDescent="0.2">
      <c r="A625" s="16"/>
      <c r="B625" s="16"/>
      <c r="C625" s="16"/>
    </row>
    <row r="626" spans="1:3" ht="15.75" x14ac:dyDescent="0.2">
      <c r="A626" s="16"/>
      <c r="B626" s="16"/>
      <c r="C626" s="16"/>
    </row>
    <row r="627" spans="1:3" ht="15.75" x14ac:dyDescent="0.2">
      <c r="A627" s="16"/>
      <c r="B627" s="16"/>
      <c r="C627" s="16"/>
    </row>
    <row r="628" spans="1:3" ht="15.75" x14ac:dyDescent="0.2">
      <c r="A628" s="16"/>
      <c r="B628" s="16"/>
      <c r="C628" s="16"/>
    </row>
    <row r="629" spans="1:3" ht="15.75" x14ac:dyDescent="0.2">
      <c r="A629" s="16"/>
      <c r="B629" s="16"/>
      <c r="C629" s="16"/>
    </row>
    <row r="630" spans="1:3" ht="15.75" x14ac:dyDescent="0.2">
      <c r="A630" s="16"/>
      <c r="B630" s="16"/>
      <c r="C630" s="16"/>
    </row>
    <row r="631" spans="1:3" ht="15.75" x14ac:dyDescent="0.2">
      <c r="A631" s="16"/>
      <c r="B631" s="16"/>
      <c r="C631" s="16"/>
    </row>
    <row r="632" spans="1:3" ht="15.75" x14ac:dyDescent="0.2">
      <c r="A632" s="16"/>
      <c r="B632" s="16"/>
      <c r="C632" s="16"/>
    </row>
    <row r="633" spans="1:3" ht="15.75" x14ac:dyDescent="0.2">
      <c r="A633" s="16"/>
      <c r="B633" s="16"/>
      <c r="C633" s="16"/>
    </row>
    <row r="634" spans="1:3" ht="15.75" x14ac:dyDescent="0.2">
      <c r="A634" s="16"/>
      <c r="B634" s="16"/>
      <c r="C634" s="16"/>
    </row>
    <row r="635" spans="1:3" ht="15.75" x14ac:dyDescent="0.2">
      <c r="A635" s="16"/>
      <c r="B635" s="16"/>
      <c r="C635" s="16"/>
    </row>
    <row r="636" spans="1:3" ht="15.75" x14ac:dyDescent="0.2">
      <c r="A636" s="16"/>
      <c r="B636" s="16"/>
      <c r="C636" s="16"/>
    </row>
    <row r="637" spans="1:3" ht="15.75" x14ac:dyDescent="0.2">
      <c r="A637" s="16"/>
      <c r="B637" s="16"/>
      <c r="C637" s="16"/>
    </row>
    <row r="638" spans="1:3" ht="15.75" x14ac:dyDescent="0.2">
      <c r="A638" s="16"/>
      <c r="B638" s="16"/>
      <c r="C638" s="16"/>
    </row>
    <row r="639" spans="1:3" ht="15.75" x14ac:dyDescent="0.2">
      <c r="A639" s="16"/>
      <c r="B639" s="16"/>
      <c r="C639" s="16"/>
    </row>
    <row r="640" spans="1:3" ht="15.75" x14ac:dyDescent="0.2">
      <c r="A640" s="16"/>
      <c r="B640" s="16"/>
      <c r="C640" s="16"/>
    </row>
    <row r="641" spans="1:3" ht="15.75" x14ac:dyDescent="0.2">
      <c r="A641" s="16"/>
      <c r="B641" s="16"/>
      <c r="C641" s="16"/>
    </row>
    <row r="642" spans="1:3" ht="15.75" x14ac:dyDescent="0.2">
      <c r="A642" s="16"/>
      <c r="B642" s="16"/>
      <c r="C642" s="16"/>
    </row>
    <row r="643" spans="1:3" ht="15.75" x14ac:dyDescent="0.2">
      <c r="A643" s="16"/>
      <c r="B643" s="16"/>
      <c r="C643" s="16"/>
    </row>
    <row r="644" spans="1:3" ht="15.75" x14ac:dyDescent="0.2">
      <c r="A644" s="16"/>
      <c r="B644" s="16"/>
      <c r="C644" s="16"/>
    </row>
    <row r="645" spans="1:3" ht="15.75" x14ac:dyDescent="0.2">
      <c r="A645" s="16"/>
      <c r="B645" s="16"/>
      <c r="C645" s="16"/>
    </row>
    <row r="646" spans="1:3" ht="15.75" x14ac:dyDescent="0.2">
      <c r="A646" s="16"/>
      <c r="B646" s="16"/>
      <c r="C646" s="16"/>
    </row>
    <row r="647" spans="1:3" ht="15.75" x14ac:dyDescent="0.2">
      <c r="A647" s="16"/>
      <c r="B647" s="16"/>
      <c r="C647" s="16"/>
    </row>
    <row r="648" spans="1:3" ht="15.75" x14ac:dyDescent="0.2">
      <c r="A648" s="16"/>
      <c r="B648" s="16"/>
      <c r="C648" s="16"/>
    </row>
    <row r="649" spans="1:3" ht="15.75" x14ac:dyDescent="0.2">
      <c r="A649" s="16"/>
      <c r="B649" s="16"/>
      <c r="C649" s="16"/>
    </row>
    <row r="650" spans="1:3" ht="15.75" x14ac:dyDescent="0.2">
      <c r="A650" s="16"/>
      <c r="B650" s="16"/>
      <c r="C650" s="16"/>
    </row>
    <row r="651" spans="1:3" ht="15.75" x14ac:dyDescent="0.2">
      <c r="A651" s="16"/>
      <c r="B651" s="16"/>
      <c r="C651" s="16"/>
    </row>
    <row r="652" spans="1:3" ht="15.75" x14ac:dyDescent="0.2">
      <c r="A652" s="16"/>
      <c r="B652" s="16"/>
      <c r="C652" s="16"/>
    </row>
    <row r="653" spans="1:3" ht="15.75" x14ac:dyDescent="0.2">
      <c r="A653" s="16"/>
      <c r="B653" s="16"/>
      <c r="C653" s="16"/>
    </row>
    <row r="654" spans="1:3" ht="15.75" x14ac:dyDescent="0.2">
      <c r="A654" s="16"/>
      <c r="B654" s="16"/>
      <c r="C654" s="16"/>
    </row>
    <row r="655" spans="1:3" ht="15.75" x14ac:dyDescent="0.2">
      <c r="A655" s="16"/>
      <c r="B655" s="16"/>
      <c r="C655" s="16"/>
    </row>
    <row r="656" spans="1:3" ht="15.75" x14ac:dyDescent="0.2">
      <c r="A656" s="16"/>
      <c r="B656" s="16"/>
      <c r="C656" s="16"/>
    </row>
    <row r="657" spans="1:3" ht="15.75" x14ac:dyDescent="0.2">
      <c r="A657" s="16"/>
      <c r="B657" s="16"/>
      <c r="C657" s="16"/>
    </row>
    <row r="658" spans="1:3" ht="15.75" x14ac:dyDescent="0.2">
      <c r="A658" s="16"/>
      <c r="B658" s="16"/>
      <c r="C658" s="16"/>
    </row>
    <row r="659" spans="1:3" ht="15.75" x14ac:dyDescent="0.2">
      <c r="A659" s="16"/>
      <c r="B659" s="16"/>
      <c r="C659" s="16"/>
    </row>
    <row r="660" spans="1:3" ht="15.75" x14ac:dyDescent="0.2">
      <c r="A660" s="16"/>
      <c r="B660" s="16"/>
      <c r="C660" s="16"/>
    </row>
    <row r="661" spans="1:3" ht="15.75" x14ac:dyDescent="0.2">
      <c r="A661" s="16"/>
      <c r="B661" s="16"/>
      <c r="C661" s="16"/>
    </row>
    <row r="662" spans="1:3" ht="15.75" x14ac:dyDescent="0.2">
      <c r="A662" s="16"/>
      <c r="B662" s="16"/>
      <c r="C662" s="16"/>
    </row>
    <row r="663" spans="1:3" ht="15.75" x14ac:dyDescent="0.2">
      <c r="A663" s="16"/>
      <c r="B663" s="16"/>
      <c r="C663" s="16"/>
    </row>
    <row r="664" spans="1:3" ht="15.75" x14ac:dyDescent="0.2">
      <c r="A664" s="16"/>
      <c r="B664" s="16"/>
      <c r="C664" s="16"/>
    </row>
    <row r="665" spans="1:3" ht="15.75" x14ac:dyDescent="0.2">
      <c r="A665" s="16"/>
      <c r="B665" s="16"/>
      <c r="C665" s="16"/>
    </row>
    <row r="666" spans="1:3" ht="15.75" x14ac:dyDescent="0.2">
      <c r="A666" s="16"/>
      <c r="B666" s="16"/>
      <c r="C666" s="16"/>
    </row>
    <row r="667" spans="1:3" ht="15.75" x14ac:dyDescent="0.2">
      <c r="A667" s="16"/>
      <c r="B667" s="16"/>
      <c r="C667" s="16"/>
    </row>
    <row r="668" spans="1:3" ht="15.75" x14ac:dyDescent="0.2">
      <c r="A668" s="16"/>
      <c r="B668" s="16"/>
      <c r="C668" s="16"/>
    </row>
    <row r="669" spans="1:3" ht="15.75" x14ac:dyDescent="0.2">
      <c r="A669" s="16"/>
      <c r="B669" s="16"/>
      <c r="C669" s="16"/>
    </row>
    <row r="670" spans="1:3" ht="15.75" x14ac:dyDescent="0.2">
      <c r="A670" s="16"/>
      <c r="B670" s="16"/>
      <c r="C670" s="16"/>
    </row>
    <row r="671" spans="1:3" ht="15.75" x14ac:dyDescent="0.2">
      <c r="A671" s="16"/>
      <c r="B671" s="16"/>
      <c r="C671" s="16"/>
    </row>
    <row r="672" spans="1:3" ht="15.75" x14ac:dyDescent="0.2">
      <c r="A672" s="16"/>
      <c r="B672" s="16"/>
      <c r="C672" s="16"/>
    </row>
    <row r="673" spans="1:3" ht="15.75" x14ac:dyDescent="0.2">
      <c r="A673" s="16"/>
      <c r="B673" s="16"/>
      <c r="C673" s="16"/>
    </row>
    <row r="674" spans="1:3" ht="15.75" x14ac:dyDescent="0.2">
      <c r="A674" s="16"/>
      <c r="B674" s="16"/>
      <c r="C674" s="16"/>
    </row>
    <row r="675" spans="1:3" ht="15.75" x14ac:dyDescent="0.2">
      <c r="A675" s="16"/>
      <c r="B675" s="16"/>
      <c r="C675" s="16"/>
    </row>
    <row r="676" spans="1:3" ht="15.75" x14ac:dyDescent="0.2">
      <c r="A676" s="16"/>
      <c r="B676" s="16"/>
      <c r="C676" s="16"/>
    </row>
    <row r="677" spans="1:3" ht="15.75" x14ac:dyDescent="0.2">
      <c r="A677" s="16"/>
      <c r="B677" s="16"/>
      <c r="C677" s="16"/>
    </row>
    <row r="678" spans="1:3" ht="15.75" x14ac:dyDescent="0.2">
      <c r="A678" s="16"/>
      <c r="B678" s="16"/>
      <c r="C678" s="16"/>
    </row>
    <row r="679" spans="1:3" ht="15.75" x14ac:dyDescent="0.2">
      <c r="A679" s="16"/>
      <c r="B679" s="16"/>
      <c r="C679" s="16"/>
    </row>
    <row r="680" spans="1:3" ht="15.75" x14ac:dyDescent="0.2">
      <c r="A680" s="16"/>
      <c r="B680" s="16"/>
      <c r="C680" s="16"/>
    </row>
    <row r="681" spans="1:3" ht="15.75" x14ac:dyDescent="0.2">
      <c r="A681" s="16"/>
      <c r="B681" s="16"/>
      <c r="C681" s="16"/>
    </row>
    <row r="682" spans="1:3" ht="15.75" x14ac:dyDescent="0.2">
      <c r="A682" s="16"/>
      <c r="B682" s="16"/>
      <c r="C682" s="16"/>
    </row>
    <row r="683" spans="1:3" ht="15.75" x14ac:dyDescent="0.2">
      <c r="A683" s="16"/>
      <c r="B683" s="16"/>
      <c r="C683" s="16"/>
    </row>
    <row r="684" spans="1:3" ht="15.75" x14ac:dyDescent="0.2">
      <c r="A684" s="16"/>
      <c r="B684" s="16"/>
      <c r="C684" s="16"/>
    </row>
    <row r="685" spans="1:3" ht="15.75" x14ac:dyDescent="0.2">
      <c r="A685" s="16"/>
      <c r="B685" s="16"/>
      <c r="C685" s="16"/>
    </row>
    <row r="686" spans="1:3" ht="15.75" x14ac:dyDescent="0.2">
      <c r="A686" s="16"/>
      <c r="B686" s="16"/>
      <c r="C686" s="16"/>
    </row>
    <row r="687" spans="1:3" ht="15.75" x14ac:dyDescent="0.2">
      <c r="A687" s="16"/>
      <c r="B687" s="16"/>
      <c r="C687" s="16"/>
    </row>
    <row r="688" spans="1:3" ht="15.75" x14ac:dyDescent="0.2">
      <c r="A688" s="16"/>
      <c r="B688" s="16"/>
      <c r="C688" s="16"/>
    </row>
    <row r="689" spans="1:3" ht="15.75" x14ac:dyDescent="0.2">
      <c r="A689" s="16"/>
      <c r="B689" s="16"/>
      <c r="C689" s="16"/>
    </row>
    <row r="690" spans="1:3" ht="15.75" x14ac:dyDescent="0.2">
      <c r="A690" s="16"/>
      <c r="B690" s="16"/>
      <c r="C690" s="16"/>
    </row>
    <row r="691" spans="1:3" ht="15.75" x14ac:dyDescent="0.2">
      <c r="A691" s="16"/>
      <c r="B691" s="16"/>
      <c r="C691" s="16"/>
    </row>
    <row r="692" spans="1:3" ht="15.75" x14ac:dyDescent="0.2">
      <c r="A692" s="16"/>
      <c r="B692" s="16"/>
      <c r="C692" s="16"/>
    </row>
    <row r="693" spans="1:3" ht="15.75" x14ac:dyDescent="0.2">
      <c r="A693" s="16"/>
      <c r="B693" s="16"/>
      <c r="C693" s="16"/>
    </row>
    <row r="694" spans="1:3" ht="15.75" x14ac:dyDescent="0.2">
      <c r="A694" s="16"/>
      <c r="B694" s="16"/>
      <c r="C694" s="16"/>
    </row>
    <row r="695" spans="1:3" ht="15.75" x14ac:dyDescent="0.2">
      <c r="A695" s="16"/>
      <c r="B695" s="16"/>
      <c r="C695" s="16"/>
    </row>
    <row r="696" spans="1:3" ht="15.75" x14ac:dyDescent="0.2">
      <c r="A696" s="16"/>
      <c r="B696" s="16"/>
      <c r="C696" s="16"/>
    </row>
    <row r="697" spans="1:3" ht="15.75" x14ac:dyDescent="0.2">
      <c r="A697" s="16"/>
      <c r="B697" s="16"/>
      <c r="C697" s="16"/>
    </row>
    <row r="698" spans="1:3" ht="15.75" x14ac:dyDescent="0.2">
      <c r="A698" s="16"/>
      <c r="B698" s="16"/>
      <c r="C698" s="16"/>
    </row>
    <row r="699" spans="1:3" ht="15.75" x14ac:dyDescent="0.2">
      <c r="A699" s="16"/>
      <c r="B699" s="16"/>
      <c r="C699" s="16"/>
    </row>
    <row r="700" spans="1:3" ht="15.75" x14ac:dyDescent="0.2">
      <c r="A700" s="16"/>
      <c r="B700" s="16"/>
      <c r="C700" s="16"/>
    </row>
    <row r="701" spans="1:3" ht="15.75" x14ac:dyDescent="0.2">
      <c r="A701" s="16"/>
      <c r="B701" s="16"/>
      <c r="C701" s="16"/>
    </row>
    <row r="702" spans="1:3" ht="15.75" x14ac:dyDescent="0.2">
      <c r="A702" s="16"/>
      <c r="B702" s="16"/>
      <c r="C702" s="16"/>
    </row>
    <row r="703" spans="1:3" ht="15.75" x14ac:dyDescent="0.2">
      <c r="A703" s="16"/>
      <c r="B703" s="16"/>
      <c r="C703" s="16"/>
    </row>
    <row r="704" spans="1:3" ht="15.75" x14ac:dyDescent="0.2">
      <c r="A704" s="16"/>
      <c r="B704" s="16"/>
      <c r="C704" s="16"/>
    </row>
    <row r="705" spans="1:3" ht="15.75" x14ac:dyDescent="0.2">
      <c r="A705" s="16"/>
      <c r="B705" s="16"/>
      <c r="C705" s="16"/>
    </row>
    <row r="706" spans="1:3" ht="15.75" x14ac:dyDescent="0.2">
      <c r="A706" s="16"/>
      <c r="B706" s="16"/>
      <c r="C706" s="16"/>
    </row>
    <row r="707" spans="1:3" ht="15.75" x14ac:dyDescent="0.2">
      <c r="A707" s="16"/>
      <c r="B707" s="16"/>
      <c r="C707" s="16"/>
    </row>
    <row r="708" spans="1:3" ht="15.75" x14ac:dyDescent="0.2">
      <c r="A708" s="16"/>
      <c r="B708" s="16"/>
      <c r="C708" s="16"/>
    </row>
    <row r="709" spans="1:3" ht="15.75" x14ac:dyDescent="0.2">
      <c r="A709" s="16"/>
      <c r="B709" s="16"/>
      <c r="C709" s="16"/>
    </row>
    <row r="710" spans="1:3" ht="15.75" x14ac:dyDescent="0.2">
      <c r="A710" s="16"/>
      <c r="B710" s="16"/>
      <c r="C710" s="16"/>
    </row>
    <row r="711" spans="1:3" ht="15.75" x14ac:dyDescent="0.2">
      <c r="A711" s="16"/>
      <c r="B711" s="16"/>
      <c r="C711" s="16"/>
    </row>
    <row r="712" spans="1:3" ht="15.75" x14ac:dyDescent="0.2">
      <c r="A712" s="16"/>
      <c r="B712" s="16"/>
      <c r="C712" s="16"/>
    </row>
    <row r="713" spans="1:3" ht="15.75" x14ac:dyDescent="0.2">
      <c r="A713" s="16"/>
      <c r="B713" s="16"/>
      <c r="C713" s="16"/>
    </row>
    <row r="714" spans="1:3" ht="15.75" x14ac:dyDescent="0.2">
      <c r="A714" s="16"/>
      <c r="B714" s="16"/>
      <c r="C714" s="16"/>
    </row>
    <row r="715" spans="1:3" ht="15.75" x14ac:dyDescent="0.2">
      <c r="A715" s="16"/>
      <c r="B715" s="16"/>
      <c r="C715" s="16"/>
    </row>
    <row r="716" spans="1:3" ht="15.75" x14ac:dyDescent="0.2">
      <c r="A716" s="16"/>
      <c r="B716" s="16"/>
      <c r="C716" s="16"/>
    </row>
    <row r="717" spans="1:3" ht="15.75" x14ac:dyDescent="0.2">
      <c r="A717" s="16"/>
      <c r="B717" s="16"/>
      <c r="C717" s="16"/>
    </row>
    <row r="718" spans="1:3" ht="15.75" x14ac:dyDescent="0.2">
      <c r="A718" s="16"/>
      <c r="B718" s="16"/>
      <c r="C718" s="16"/>
    </row>
    <row r="719" spans="1:3" ht="15.75" x14ac:dyDescent="0.2">
      <c r="A719" s="16"/>
      <c r="B719" s="16"/>
      <c r="C719" s="16"/>
    </row>
    <row r="720" spans="1:3" ht="15.75" x14ac:dyDescent="0.2">
      <c r="A720" s="16"/>
      <c r="B720" s="16"/>
      <c r="C720" s="16"/>
    </row>
    <row r="721" spans="1:3" ht="15.75" x14ac:dyDescent="0.2">
      <c r="A721" s="16"/>
      <c r="B721" s="16"/>
      <c r="C721" s="16"/>
    </row>
    <row r="722" spans="1:3" ht="15.75" x14ac:dyDescent="0.2">
      <c r="A722" s="16"/>
      <c r="B722" s="16"/>
      <c r="C722" s="16"/>
    </row>
    <row r="723" spans="1:3" ht="15.75" x14ac:dyDescent="0.2">
      <c r="A723" s="16"/>
      <c r="B723" s="16"/>
      <c r="C723" s="16"/>
    </row>
    <row r="724" spans="1:3" ht="15.75" x14ac:dyDescent="0.2">
      <c r="A724" s="16"/>
      <c r="B724" s="16"/>
      <c r="C724" s="16"/>
    </row>
    <row r="725" spans="1:3" ht="15.75" x14ac:dyDescent="0.2">
      <c r="A725" s="16"/>
      <c r="B725" s="16"/>
      <c r="C725" s="16"/>
    </row>
    <row r="726" spans="1:3" ht="15.75" x14ac:dyDescent="0.2">
      <c r="A726" s="16"/>
      <c r="B726" s="16"/>
      <c r="C726" s="16"/>
    </row>
    <row r="727" spans="1:3" ht="15.75" x14ac:dyDescent="0.2">
      <c r="A727" s="16"/>
      <c r="B727" s="16"/>
      <c r="C727" s="16"/>
    </row>
    <row r="728" spans="1:3" ht="15.75" x14ac:dyDescent="0.2">
      <c r="A728" s="16"/>
      <c r="B728" s="16"/>
      <c r="C728" s="16"/>
    </row>
    <row r="729" spans="1:3" ht="15.75" x14ac:dyDescent="0.2">
      <c r="A729" s="16"/>
      <c r="B729" s="16"/>
      <c r="C729" s="16"/>
    </row>
    <row r="730" spans="1:3" ht="15.75" x14ac:dyDescent="0.2">
      <c r="A730" s="16"/>
      <c r="B730" s="16"/>
      <c r="C730" s="16"/>
    </row>
    <row r="731" spans="1:3" ht="15.75" x14ac:dyDescent="0.2">
      <c r="A731" s="16"/>
      <c r="B731" s="16"/>
      <c r="C731" s="16"/>
    </row>
    <row r="732" spans="1:3" ht="15.75" x14ac:dyDescent="0.2">
      <c r="A732" s="16"/>
      <c r="B732" s="16"/>
      <c r="C732" s="16"/>
    </row>
    <row r="733" spans="1:3" ht="15.75" x14ac:dyDescent="0.2">
      <c r="A733" s="16"/>
      <c r="B733" s="16"/>
      <c r="C733" s="16"/>
    </row>
    <row r="734" spans="1:3" ht="15.75" x14ac:dyDescent="0.2">
      <c r="A734" s="16"/>
      <c r="B734" s="16"/>
      <c r="C734" s="16"/>
    </row>
    <row r="735" spans="1:3" ht="15.75" x14ac:dyDescent="0.2">
      <c r="A735" s="16"/>
      <c r="B735" s="16"/>
      <c r="C735" s="16"/>
    </row>
    <row r="736" spans="1:3" ht="15.75" x14ac:dyDescent="0.2">
      <c r="A736" s="16"/>
      <c r="B736" s="16"/>
      <c r="C736" s="16"/>
    </row>
    <row r="737" spans="1:3" ht="15.75" x14ac:dyDescent="0.2">
      <c r="A737" s="16"/>
      <c r="B737" s="16"/>
      <c r="C737" s="16"/>
    </row>
    <row r="738" spans="1:3" ht="15.75" x14ac:dyDescent="0.2">
      <c r="A738" s="16"/>
      <c r="B738" s="16"/>
      <c r="C738" s="16"/>
    </row>
    <row r="739" spans="1:3" ht="15.75" x14ac:dyDescent="0.2">
      <c r="A739" s="16"/>
      <c r="B739" s="16"/>
      <c r="C739" s="16"/>
    </row>
    <row r="740" spans="1:3" ht="15.75" x14ac:dyDescent="0.2">
      <c r="A740" s="16"/>
      <c r="B740" s="16"/>
      <c r="C740" s="16"/>
    </row>
    <row r="741" spans="1:3" ht="15.75" x14ac:dyDescent="0.2">
      <c r="A741" s="16"/>
      <c r="B741" s="16"/>
      <c r="C741" s="16"/>
    </row>
    <row r="742" spans="1:3" ht="15.75" x14ac:dyDescent="0.2">
      <c r="A742" s="16"/>
      <c r="B742" s="16"/>
      <c r="C742" s="16"/>
    </row>
    <row r="743" spans="1:3" ht="15.75" x14ac:dyDescent="0.2">
      <c r="A743" s="16"/>
      <c r="B743" s="16"/>
      <c r="C743" s="16"/>
    </row>
    <row r="744" spans="1:3" ht="15.75" x14ac:dyDescent="0.2">
      <c r="A744" s="16"/>
      <c r="B744" s="16"/>
      <c r="C744" s="16"/>
    </row>
    <row r="745" spans="1:3" ht="15.75" x14ac:dyDescent="0.2">
      <c r="A745" s="16"/>
      <c r="B745" s="16"/>
      <c r="C745" s="16"/>
    </row>
    <row r="746" spans="1:3" ht="15.75" x14ac:dyDescent="0.2">
      <c r="A746" s="16"/>
      <c r="B746" s="16"/>
      <c r="C746" s="16"/>
    </row>
    <row r="747" spans="1:3" ht="15.75" x14ac:dyDescent="0.2">
      <c r="A747" s="16"/>
      <c r="B747" s="16"/>
      <c r="C747" s="16"/>
    </row>
    <row r="748" spans="1:3" ht="15.75" x14ac:dyDescent="0.2">
      <c r="A748" s="16"/>
      <c r="B748" s="16"/>
      <c r="C748" s="16"/>
    </row>
    <row r="749" spans="1:3" ht="15.75" x14ac:dyDescent="0.2">
      <c r="A749" s="16"/>
      <c r="B749" s="16"/>
      <c r="C749" s="16"/>
    </row>
    <row r="750" spans="1:3" ht="15.75" x14ac:dyDescent="0.2">
      <c r="A750" s="16"/>
      <c r="B750" s="16"/>
      <c r="C750" s="16"/>
    </row>
    <row r="751" spans="1:3" ht="15.75" x14ac:dyDescent="0.2">
      <c r="A751" s="16"/>
      <c r="B751" s="16"/>
      <c r="C751" s="16"/>
    </row>
    <row r="752" spans="1:3" ht="15.75" x14ac:dyDescent="0.2">
      <c r="A752" s="16"/>
      <c r="B752" s="16"/>
      <c r="C752" s="16"/>
    </row>
    <row r="753" spans="1:3" ht="15.75" x14ac:dyDescent="0.2">
      <c r="A753" s="16"/>
      <c r="B753" s="16"/>
      <c r="C753" s="16"/>
    </row>
    <row r="754" spans="1:3" ht="15.75" x14ac:dyDescent="0.2">
      <c r="A754" s="16"/>
      <c r="B754" s="16"/>
      <c r="C754" s="16"/>
    </row>
    <row r="755" spans="1:3" ht="15.75" x14ac:dyDescent="0.2">
      <c r="A755" s="16"/>
      <c r="B755" s="16"/>
      <c r="C755" s="16"/>
    </row>
    <row r="756" spans="1:3" ht="15.75" x14ac:dyDescent="0.2">
      <c r="A756" s="16"/>
      <c r="B756" s="16"/>
      <c r="C756" s="16"/>
    </row>
    <row r="757" spans="1:3" ht="15.75" x14ac:dyDescent="0.2">
      <c r="A757" s="16"/>
      <c r="B757" s="16"/>
      <c r="C757" s="16"/>
    </row>
    <row r="758" spans="1:3" ht="15.75" x14ac:dyDescent="0.2">
      <c r="A758" s="16"/>
      <c r="B758" s="16"/>
      <c r="C758" s="16"/>
    </row>
    <row r="759" spans="1:3" ht="15.75" x14ac:dyDescent="0.2">
      <c r="A759" s="16"/>
      <c r="B759" s="16"/>
      <c r="C759" s="16"/>
    </row>
    <row r="760" spans="1:3" ht="15.75" x14ac:dyDescent="0.2">
      <c r="A760" s="16"/>
      <c r="B760" s="16"/>
      <c r="C760" s="16"/>
    </row>
    <row r="761" spans="1:3" ht="15.75" x14ac:dyDescent="0.2">
      <c r="A761" s="16"/>
      <c r="B761" s="16"/>
      <c r="C761" s="16"/>
    </row>
    <row r="762" spans="1:3" ht="15.75" x14ac:dyDescent="0.2">
      <c r="A762" s="16"/>
      <c r="B762" s="16"/>
      <c r="C762" s="16"/>
    </row>
    <row r="763" spans="1:3" ht="15.75" x14ac:dyDescent="0.2">
      <c r="A763" s="16"/>
      <c r="B763" s="16"/>
      <c r="C763" s="16"/>
    </row>
    <row r="764" spans="1:3" ht="15.75" x14ac:dyDescent="0.2">
      <c r="A764" s="16"/>
      <c r="B764" s="16"/>
      <c r="C764" s="16"/>
    </row>
    <row r="765" spans="1:3" ht="15.75" x14ac:dyDescent="0.2">
      <c r="A765" s="16"/>
      <c r="B765" s="16"/>
      <c r="C765" s="16"/>
    </row>
    <row r="766" spans="1:3" ht="15.75" x14ac:dyDescent="0.2">
      <c r="A766" s="16"/>
      <c r="B766" s="16"/>
      <c r="C766" s="16"/>
    </row>
    <row r="767" spans="1:3" ht="15.75" x14ac:dyDescent="0.2">
      <c r="A767" s="16"/>
      <c r="B767" s="16"/>
      <c r="C767" s="16"/>
    </row>
    <row r="768" spans="1:3" ht="15.75" x14ac:dyDescent="0.2">
      <c r="A768" s="16"/>
      <c r="B768" s="16"/>
      <c r="C768" s="16"/>
    </row>
    <row r="769" spans="1:3" ht="15.75" x14ac:dyDescent="0.2">
      <c r="A769" s="16"/>
      <c r="B769" s="16"/>
      <c r="C769" s="16"/>
    </row>
    <row r="770" spans="1:3" ht="15.75" x14ac:dyDescent="0.2">
      <c r="A770" s="16"/>
      <c r="B770" s="16"/>
      <c r="C770" s="16"/>
    </row>
    <row r="771" spans="1:3" ht="15.75" x14ac:dyDescent="0.2">
      <c r="A771" s="16"/>
      <c r="B771" s="16"/>
      <c r="C771" s="16"/>
    </row>
    <row r="772" spans="1:3" ht="15.75" x14ac:dyDescent="0.2">
      <c r="A772" s="16"/>
      <c r="B772" s="16"/>
      <c r="C772" s="16"/>
    </row>
    <row r="773" spans="1:3" ht="15.75" x14ac:dyDescent="0.2">
      <c r="A773" s="16"/>
      <c r="B773" s="16"/>
      <c r="C773" s="16"/>
    </row>
    <row r="774" spans="1:3" ht="15.75" x14ac:dyDescent="0.2">
      <c r="A774" s="16"/>
      <c r="B774" s="16"/>
      <c r="C774" s="16"/>
    </row>
    <row r="775" spans="1:3" ht="15.75" x14ac:dyDescent="0.2">
      <c r="A775" s="16"/>
      <c r="B775" s="16"/>
      <c r="C775" s="16"/>
    </row>
    <row r="776" spans="1:3" ht="15.75" x14ac:dyDescent="0.2">
      <c r="A776" s="16"/>
      <c r="B776" s="16"/>
      <c r="C776" s="16"/>
    </row>
    <row r="777" spans="1:3" ht="15.75" x14ac:dyDescent="0.2">
      <c r="A777" s="16"/>
      <c r="B777" s="16"/>
      <c r="C777" s="16"/>
    </row>
    <row r="778" spans="1:3" ht="15.75" x14ac:dyDescent="0.2">
      <c r="A778" s="16"/>
      <c r="B778" s="16"/>
      <c r="C778" s="16"/>
    </row>
    <row r="779" spans="1:3" ht="15.75" x14ac:dyDescent="0.2">
      <c r="A779" s="16"/>
      <c r="B779" s="16"/>
      <c r="C779" s="16"/>
    </row>
    <row r="780" spans="1:3" ht="15.75" x14ac:dyDescent="0.2">
      <c r="A780" s="16"/>
      <c r="B780" s="16"/>
      <c r="C780" s="16"/>
    </row>
    <row r="781" spans="1:3" ht="15.75" x14ac:dyDescent="0.2">
      <c r="A781" s="16"/>
      <c r="B781" s="16"/>
      <c r="C781" s="16"/>
    </row>
    <row r="782" spans="1:3" ht="15.75" x14ac:dyDescent="0.2">
      <c r="A782" s="16"/>
      <c r="B782" s="16"/>
      <c r="C782" s="16"/>
    </row>
    <row r="783" spans="1:3" ht="15.75" x14ac:dyDescent="0.2">
      <c r="A783" s="16"/>
      <c r="B783" s="16"/>
      <c r="C783" s="16"/>
    </row>
    <row r="784" spans="1:3" ht="15.75" x14ac:dyDescent="0.2">
      <c r="A784" s="16"/>
      <c r="B784" s="16"/>
      <c r="C784" s="16"/>
    </row>
    <row r="785" spans="1:3" ht="15.75" x14ac:dyDescent="0.2">
      <c r="A785" s="16"/>
      <c r="B785" s="16"/>
      <c r="C785" s="16"/>
    </row>
    <row r="786" spans="1:3" ht="15.75" x14ac:dyDescent="0.2">
      <c r="A786" s="16"/>
      <c r="B786" s="16"/>
      <c r="C786" s="16"/>
    </row>
    <row r="787" spans="1:3" ht="15.75" x14ac:dyDescent="0.2">
      <c r="A787" s="16"/>
      <c r="B787" s="16"/>
      <c r="C787" s="16"/>
    </row>
    <row r="788" spans="1:3" ht="15.75" x14ac:dyDescent="0.2">
      <c r="A788" s="16"/>
      <c r="B788" s="16"/>
      <c r="C788" s="16"/>
    </row>
    <row r="789" spans="1:3" ht="15.75" x14ac:dyDescent="0.2">
      <c r="A789" s="16"/>
      <c r="B789" s="16"/>
      <c r="C789" s="16"/>
    </row>
    <row r="790" spans="1:3" ht="15.75" x14ac:dyDescent="0.2">
      <c r="A790" s="16"/>
      <c r="B790" s="16"/>
      <c r="C790" s="16"/>
    </row>
    <row r="791" spans="1:3" ht="15.75" x14ac:dyDescent="0.2">
      <c r="A791" s="16"/>
      <c r="B791" s="16"/>
      <c r="C791" s="16"/>
    </row>
    <row r="792" spans="1:3" ht="15.75" x14ac:dyDescent="0.2">
      <c r="A792" s="16"/>
      <c r="B792" s="16"/>
      <c r="C792" s="16"/>
    </row>
    <row r="793" spans="1:3" ht="15.75" x14ac:dyDescent="0.2">
      <c r="A793" s="16"/>
      <c r="B793" s="16"/>
      <c r="C793" s="16"/>
    </row>
    <row r="794" spans="1:3" ht="15.75" x14ac:dyDescent="0.2">
      <c r="A794" s="16"/>
      <c r="B794" s="16"/>
      <c r="C794" s="16"/>
    </row>
    <row r="795" spans="1:3" ht="15.75" x14ac:dyDescent="0.2">
      <c r="A795" s="16"/>
      <c r="B795" s="16"/>
      <c r="C795" s="16"/>
    </row>
    <row r="796" spans="1:3" ht="15.75" x14ac:dyDescent="0.2">
      <c r="A796" s="16"/>
      <c r="B796" s="16"/>
      <c r="C796" s="16"/>
    </row>
    <row r="797" spans="1:3" ht="15.75" x14ac:dyDescent="0.2">
      <c r="A797" s="16"/>
      <c r="B797" s="16"/>
      <c r="C797" s="16"/>
    </row>
    <row r="798" spans="1:3" ht="15.75" x14ac:dyDescent="0.2">
      <c r="A798" s="16"/>
      <c r="B798" s="16"/>
      <c r="C798" s="16"/>
    </row>
    <row r="799" spans="1:3" ht="15.75" x14ac:dyDescent="0.2">
      <c r="A799" s="16"/>
      <c r="B799" s="16"/>
      <c r="C799" s="16"/>
    </row>
    <row r="800" spans="1:3" ht="15.75" x14ac:dyDescent="0.2">
      <c r="A800" s="16"/>
      <c r="B800" s="16"/>
      <c r="C800" s="16"/>
    </row>
    <row r="801" spans="1:3" ht="15.75" x14ac:dyDescent="0.2">
      <c r="A801" s="16"/>
      <c r="B801" s="16"/>
      <c r="C801" s="16"/>
    </row>
    <row r="802" spans="1:3" ht="15.75" x14ac:dyDescent="0.2">
      <c r="A802" s="16"/>
      <c r="B802" s="16"/>
      <c r="C802" s="16"/>
    </row>
    <row r="803" spans="1:3" ht="15.75" x14ac:dyDescent="0.2">
      <c r="A803" s="16"/>
      <c r="B803" s="16"/>
      <c r="C803" s="16"/>
    </row>
    <row r="804" spans="1:3" ht="15.75" x14ac:dyDescent="0.2">
      <c r="A804" s="16"/>
      <c r="B804" s="16"/>
      <c r="C804" s="16"/>
    </row>
    <row r="805" spans="1:3" ht="15.75" x14ac:dyDescent="0.2">
      <c r="A805" s="16"/>
      <c r="B805" s="16"/>
      <c r="C805" s="16"/>
    </row>
    <row r="806" spans="1:3" ht="15.75" x14ac:dyDescent="0.2">
      <c r="A806" s="16"/>
      <c r="B806" s="16"/>
      <c r="C806" s="16"/>
    </row>
    <row r="807" spans="1:3" ht="15.75" x14ac:dyDescent="0.2">
      <c r="A807" s="16"/>
      <c r="B807" s="16"/>
      <c r="C807" s="16"/>
    </row>
    <row r="808" spans="1:3" ht="15.75" x14ac:dyDescent="0.2">
      <c r="A808" s="16"/>
      <c r="B808" s="16"/>
      <c r="C808" s="16"/>
    </row>
    <row r="809" spans="1:3" ht="15.75" x14ac:dyDescent="0.2">
      <c r="A809" s="16"/>
      <c r="B809" s="16"/>
      <c r="C809" s="16"/>
    </row>
    <row r="810" spans="1:3" ht="15.75" x14ac:dyDescent="0.2">
      <c r="A810" s="16"/>
      <c r="B810" s="16"/>
      <c r="C810" s="16"/>
    </row>
    <row r="811" spans="1:3" ht="15.75" x14ac:dyDescent="0.2">
      <c r="A811" s="16"/>
      <c r="B811" s="16"/>
      <c r="C811" s="16"/>
    </row>
    <row r="812" spans="1:3" ht="15.75" x14ac:dyDescent="0.2">
      <c r="A812" s="16"/>
      <c r="B812" s="16"/>
      <c r="C812" s="16"/>
    </row>
    <row r="813" spans="1:3" ht="15.75" x14ac:dyDescent="0.2">
      <c r="A813" s="16"/>
      <c r="B813" s="16"/>
      <c r="C813" s="16"/>
    </row>
    <row r="814" spans="1:3" ht="15.75" x14ac:dyDescent="0.2">
      <c r="A814" s="16"/>
      <c r="B814" s="16"/>
      <c r="C814" s="16"/>
    </row>
    <row r="815" spans="1:3" ht="15.75" x14ac:dyDescent="0.2">
      <c r="A815" s="16"/>
      <c r="B815" s="16"/>
      <c r="C815" s="16"/>
    </row>
    <row r="816" spans="1:3" ht="15.75" x14ac:dyDescent="0.2">
      <c r="A816" s="16"/>
      <c r="B816" s="16"/>
      <c r="C816" s="16"/>
    </row>
    <row r="817" spans="1:3" ht="15.75" x14ac:dyDescent="0.2">
      <c r="A817" s="16"/>
      <c r="B817" s="16"/>
      <c r="C817" s="16"/>
    </row>
    <row r="818" spans="1:3" ht="15.75" x14ac:dyDescent="0.2">
      <c r="A818" s="16"/>
      <c r="B818" s="16"/>
      <c r="C818" s="16"/>
    </row>
    <row r="819" spans="1:3" ht="15.75" x14ac:dyDescent="0.2">
      <c r="A819" s="16"/>
      <c r="B819" s="16"/>
      <c r="C819" s="16"/>
    </row>
    <row r="820" spans="1:3" ht="15.75" x14ac:dyDescent="0.2">
      <c r="A820" s="16"/>
      <c r="B820" s="16"/>
      <c r="C820" s="16"/>
    </row>
    <row r="821" spans="1:3" ht="15.75" x14ac:dyDescent="0.2">
      <c r="A821" s="16"/>
      <c r="B821" s="16"/>
      <c r="C821" s="16"/>
    </row>
    <row r="822" spans="1:3" ht="15.75" x14ac:dyDescent="0.2">
      <c r="A822" s="16"/>
      <c r="B822" s="16"/>
      <c r="C822" s="16"/>
    </row>
    <row r="823" spans="1:3" ht="15.75" x14ac:dyDescent="0.2">
      <c r="A823" s="16"/>
      <c r="B823" s="16"/>
      <c r="C823" s="16"/>
    </row>
    <row r="824" spans="1:3" ht="15.75" x14ac:dyDescent="0.2">
      <c r="A824" s="16"/>
      <c r="B824" s="16"/>
      <c r="C824" s="16"/>
    </row>
    <row r="825" spans="1:3" ht="15.75" x14ac:dyDescent="0.2">
      <c r="A825" s="16"/>
      <c r="B825" s="16"/>
      <c r="C825" s="16"/>
    </row>
    <row r="826" spans="1:3" ht="15.75" x14ac:dyDescent="0.2">
      <c r="A826" s="16"/>
      <c r="B826" s="16"/>
      <c r="C826" s="16"/>
    </row>
    <row r="827" spans="1:3" ht="15.75" x14ac:dyDescent="0.2">
      <c r="A827" s="16"/>
      <c r="B827" s="16"/>
      <c r="C827" s="16"/>
    </row>
    <row r="828" spans="1:3" ht="15.75" x14ac:dyDescent="0.2">
      <c r="A828" s="16"/>
      <c r="B828" s="16"/>
      <c r="C828" s="16"/>
    </row>
    <row r="829" spans="1:3" ht="15.75" x14ac:dyDescent="0.2">
      <c r="A829" s="16"/>
      <c r="B829" s="16"/>
      <c r="C829" s="16"/>
    </row>
    <row r="830" spans="1:3" ht="15.75" x14ac:dyDescent="0.2">
      <c r="A830" s="16"/>
      <c r="B830" s="16"/>
      <c r="C830" s="16"/>
    </row>
    <row r="831" spans="1:3" ht="15.75" x14ac:dyDescent="0.2">
      <c r="A831" s="16"/>
      <c r="B831" s="16"/>
      <c r="C831" s="16"/>
    </row>
    <row r="832" spans="1:3" ht="15.75" x14ac:dyDescent="0.2">
      <c r="A832" s="16"/>
      <c r="B832" s="16"/>
      <c r="C832" s="16"/>
    </row>
    <row r="833" spans="1:3" ht="15.75" x14ac:dyDescent="0.2">
      <c r="A833" s="16"/>
      <c r="B833" s="16"/>
      <c r="C833" s="16"/>
    </row>
    <row r="834" spans="1:3" ht="15.75" x14ac:dyDescent="0.2">
      <c r="A834" s="16"/>
      <c r="B834" s="16"/>
      <c r="C834" s="16"/>
    </row>
    <row r="835" spans="1:3" ht="15.75" x14ac:dyDescent="0.2">
      <c r="A835" s="16"/>
      <c r="B835" s="16"/>
      <c r="C835" s="16"/>
    </row>
    <row r="836" spans="1:3" ht="15.75" x14ac:dyDescent="0.2">
      <c r="A836" s="16"/>
      <c r="B836" s="16"/>
      <c r="C836" s="16"/>
    </row>
    <row r="837" spans="1:3" ht="15.75" x14ac:dyDescent="0.2">
      <c r="A837" s="16"/>
      <c r="B837" s="16"/>
      <c r="C837" s="16"/>
    </row>
    <row r="838" spans="1:3" ht="15.75" x14ac:dyDescent="0.2">
      <c r="A838" s="16"/>
      <c r="B838" s="16"/>
      <c r="C838" s="16"/>
    </row>
    <row r="839" spans="1:3" ht="15.75" x14ac:dyDescent="0.2">
      <c r="A839" s="16"/>
      <c r="B839" s="16"/>
      <c r="C839" s="16"/>
    </row>
    <row r="840" spans="1:3" ht="15.75" x14ac:dyDescent="0.2">
      <c r="A840" s="16"/>
      <c r="B840" s="16"/>
      <c r="C840" s="16"/>
    </row>
    <row r="841" spans="1:3" ht="15.75" x14ac:dyDescent="0.2">
      <c r="A841" s="16"/>
      <c r="B841" s="16"/>
      <c r="C841" s="16"/>
    </row>
    <row r="842" spans="1:3" ht="15.75" x14ac:dyDescent="0.2">
      <c r="A842" s="16"/>
      <c r="B842" s="16"/>
      <c r="C842" s="16"/>
    </row>
    <row r="843" spans="1:3" ht="15.75" x14ac:dyDescent="0.2">
      <c r="A843" s="16"/>
      <c r="B843" s="16"/>
      <c r="C843" s="16"/>
    </row>
    <row r="844" spans="1:3" ht="15.75" x14ac:dyDescent="0.2">
      <c r="A844" s="16"/>
      <c r="B844" s="16"/>
      <c r="C844" s="16"/>
    </row>
    <row r="845" spans="1:3" ht="15.75" x14ac:dyDescent="0.2">
      <c r="A845" s="16"/>
      <c r="B845" s="16"/>
      <c r="C845" s="16"/>
    </row>
    <row r="846" spans="1:3" ht="15.75" x14ac:dyDescent="0.2">
      <c r="A846" s="16"/>
      <c r="B846" s="16"/>
      <c r="C846" s="16"/>
    </row>
    <row r="847" spans="1:3" ht="15.75" x14ac:dyDescent="0.2">
      <c r="A847" s="16"/>
      <c r="B847" s="16"/>
      <c r="C847" s="16"/>
    </row>
    <row r="848" spans="1:3" ht="15.75" x14ac:dyDescent="0.2">
      <c r="A848" s="16"/>
      <c r="B848" s="16"/>
      <c r="C848" s="16"/>
    </row>
    <row r="849" spans="1:3" ht="15.75" x14ac:dyDescent="0.2">
      <c r="A849" s="16"/>
      <c r="B849" s="16"/>
      <c r="C849" s="16"/>
    </row>
    <row r="850" spans="1:3" ht="15.75" x14ac:dyDescent="0.2">
      <c r="A850" s="16"/>
      <c r="B850" s="16"/>
      <c r="C850" s="16"/>
    </row>
    <row r="851" spans="1:3" ht="15.75" x14ac:dyDescent="0.2">
      <c r="A851" s="16"/>
      <c r="B851" s="16"/>
      <c r="C851" s="16"/>
    </row>
    <row r="852" spans="1:3" ht="15.75" x14ac:dyDescent="0.2">
      <c r="A852" s="16"/>
      <c r="B852" s="16"/>
      <c r="C852" s="16"/>
    </row>
    <row r="853" spans="1:3" ht="15.75" x14ac:dyDescent="0.2">
      <c r="A853" s="16"/>
      <c r="B853" s="16"/>
      <c r="C853" s="16"/>
    </row>
    <row r="854" spans="1:3" ht="15.75" x14ac:dyDescent="0.2">
      <c r="A854" s="16"/>
      <c r="B854" s="16"/>
      <c r="C854" s="16"/>
    </row>
    <row r="855" spans="1:3" ht="15.75" x14ac:dyDescent="0.2">
      <c r="A855" s="16"/>
      <c r="B855" s="16"/>
      <c r="C855" s="16"/>
    </row>
    <row r="856" spans="1:3" ht="15.75" x14ac:dyDescent="0.2">
      <c r="A856" s="16"/>
      <c r="B856" s="16"/>
      <c r="C856" s="16"/>
    </row>
    <row r="857" spans="1:3" ht="15.75" x14ac:dyDescent="0.2">
      <c r="A857" s="16"/>
      <c r="B857" s="16"/>
      <c r="C857" s="16"/>
    </row>
    <row r="858" spans="1:3" ht="15.75" x14ac:dyDescent="0.2">
      <c r="A858" s="16"/>
      <c r="B858" s="16"/>
      <c r="C858" s="16"/>
    </row>
    <row r="859" spans="1:3" ht="15.75" x14ac:dyDescent="0.2">
      <c r="A859" s="16"/>
      <c r="B859" s="16"/>
      <c r="C859" s="16"/>
    </row>
    <row r="860" spans="1:3" ht="15.75" x14ac:dyDescent="0.2">
      <c r="A860" s="16"/>
      <c r="B860" s="16"/>
      <c r="C860" s="16"/>
    </row>
    <row r="861" spans="1:3" ht="15.75" x14ac:dyDescent="0.2">
      <c r="A861" s="16"/>
      <c r="B861" s="16"/>
      <c r="C861" s="16"/>
    </row>
    <row r="862" spans="1:3" ht="15.75" x14ac:dyDescent="0.2">
      <c r="A862" s="16"/>
      <c r="B862" s="16"/>
      <c r="C862" s="16"/>
    </row>
    <row r="863" spans="1:3" ht="15.75" x14ac:dyDescent="0.2">
      <c r="A863" s="16"/>
      <c r="B863" s="16"/>
      <c r="C863" s="16"/>
    </row>
    <row r="864" spans="1:3" ht="15.75" x14ac:dyDescent="0.2">
      <c r="A864" s="16"/>
      <c r="B864" s="16"/>
      <c r="C864" s="16"/>
    </row>
    <row r="865" spans="1:3" ht="15.75" x14ac:dyDescent="0.2">
      <c r="A865" s="16"/>
      <c r="B865" s="16"/>
      <c r="C865" s="16"/>
    </row>
    <row r="866" spans="1:3" ht="15.75" x14ac:dyDescent="0.2">
      <c r="A866" s="16"/>
      <c r="B866" s="16"/>
      <c r="C866" s="16"/>
    </row>
    <row r="867" spans="1:3" ht="15.75" x14ac:dyDescent="0.2">
      <c r="A867" s="16"/>
      <c r="B867" s="16"/>
      <c r="C867" s="16"/>
    </row>
    <row r="868" spans="1:3" ht="15.75" x14ac:dyDescent="0.2">
      <c r="A868" s="16"/>
      <c r="B868" s="16"/>
      <c r="C868" s="16"/>
    </row>
    <row r="869" spans="1:3" ht="15.75" x14ac:dyDescent="0.2">
      <c r="A869" s="16"/>
      <c r="B869" s="16"/>
      <c r="C869" s="16"/>
    </row>
    <row r="870" spans="1:3" ht="15.75" x14ac:dyDescent="0.2">
      <c r="A870" s="16"/>
      <c r="B870" s="16"/>
      <c r="C870" s="16"/>
    </row>
    <row r="871" spans="1:3" ht="15.75" x14ac:dyDescent="0.2">
      <c r="A871" s="16"/>
      <c r="B871" s="16"/>
      <c r="C871" s="16"/>
    </row>
    <row r="872" spans="1:3" ht="15.75" x14ac:dyDescent="0.2">
      <c r="A872" s="16"/>
      <c r="B872" s="16"/>
      <c r="C872" s="16"/>
    </row>
    <row r="873" spans="1:3" ht="15.75" x14ac:dyDescent="0.2">
      <c r="A873" s="16"/>
      <c r="B873" s="16"/>
      <c r="C873" s="16"/>
    </row>
    <row r="874" spans="1:3" ht="15.75" x14ac:dyDescent="0.2">
      <c r="A874" s="16"/>
      <c r="B874" s="16"/>
      <c r="C874" s="16"/>
    </row>
    <row r="875" spans="1:3" ht="15.75" x14ac:dyDescent="0.2">
      <c r="A875" s="16"/>
      <c r="B875" s="16"/>
      <c r="C875" s="16"/>
    </row>
    <row r="876" spans="1:3" ht="15.75" x14ac:dyDescent="0.2">
      <c r="A876" s="16"/>
      <c r="B876" s="16"/>
      <c r="C876" s="16"/>
    </row>
    <row r="877" spans="1:3" ht="15.75" x14ac:dyDescent="0.2">
      <c r="A877" s="16"/>
      <c r="B877" s="16"/>
      <c r="C877" s="16"/>
    </row>
    <row r="878" spans="1:3" ht="15.75" x14ac:dyDescent="0.2">
      <c r="A878" s="16"/>
      <c r="B878" s="16"/>
      <c r="C878" s="16"/>
    </row>
    <row r="879" spans="1:3" ht="15.75" x14ac:dyDescent="0.2">
      <c r="A879" s="16"/>
      <c r="B879" s="16"/>
      <c r="C879" s="16"/>
    </row>
    <row r="880" spans="1:3" ht="15.75" x14ac:dyDescent="0.2">
      <c r="A880" s="16"/>
      <c r="B880" s="16"/>
      <c r="C880" s="16"/>
    </row>
    <row r="881" spans="1:3" ht="15.75" x14ac:dyDescent="0.2">
      <c r="A881" s="16"/>
      <c r="B881" s="16"/>
      <c r="C881" s="16"/>
    </row>
    <row r="882" spans="1:3" ht="15.75" x14ac:dyDescent="0.2">
      <c r="A882" s="16"/>
      <c r="B882" s="16"/>
      <c r="C882" s="16"/>
    </row>
    <row r="883" spans="1:3" ht="15.75" x14ac:dyDescent="0.2">
      <c r="A883" s="16"/>
      <c r="B883" s="16"/>
      <c r="C883" s="16"/>
    </row>
    <row r="884" spans="1:3" ht="15.75" x14ac:dyDescent="0.2">
      <c r="A884" s="16"/>
      <c r="B884" s="16"/>
      <c r="C884" s="16"/>
    </row>
    <row r="885" spans="1:3" ht="15.75" x14ac:dyDescent="0.2">
      <c r="A885" s="16"/>
      <c r="B885" s="16"/>
      <c r="C885" s="16"/>
    </row>
    <row r="886" spans="1:3" ht="15.75" x14ac:dyDescent="0.2">
      <c r="A886" s="16"/>
      <c r="B886" s="16"/>
      <c r="C886" s="16"/>
    </row>
    <row r="887" spans="1:3" ht="15.75" x14ac:dyDescent="0.2">
      <c r="A887" s="16"/>
      <c r="B887" s="16"/>
      <c r="C887" s="16"/>
    </row>
    <row r="888" spans="1:3" ht="15.75" x14ac:dyDescent="0.2">
      <c r="A888" s="16"/>
      <c r="B888" s="16"/>
      <c r="C888" s="16"/>
    </row>
    <row r="889" spans="1:3" ht="15.75" x14ac:dyDescent="0.2">
      <c r="A889" s="16"/>
      <c r="B889" s="16"/>
      <c r="C889" s="16"/>
    </row>
    <row r="890" spans="1:3" ht="15.75" x14ac:dyDescent="0.2">
      <c r="A890" s="16"/>
      <c r="B890" s="16"/>
      <c r="C890" s="16"/>
    </row>
    <row r="891" spans="1:3" ht="15.75" x14ac:dyDescent="0.2">
      <c r="A891" s="16"/>
      <c r="B891" s="16"/>
      <c r="C891" s="16"/>
    </row>
    <row r="892" spans="1:3" ht="15.75" x14ac:dyDescent="0.2">
      <c r="A892" s="16"/>
      <c r="B892" s="16"/>
      <c r="C892" s="16"/>
    </row>
    <row r="893" spans="1:3" ht="15.75" x14ac:dyDescent="0.2">
      <c r="A893" s="16"/>
      <c r="B893" s="16"/>
      <c r="C893" s="16"/>
    </row>
    <row r="894" spans="1:3" ht="15.75" x14ac:dyDescent="0.2">
      <c r="A894" s="16"/>
      <c r="B894" s="16"/>
      <c r="C894" s="16"/>
    </row>
    <row r="895" spans="1:3" ht="15.75" x14ac:dyDescent="0.2">
      <c r="A895" s="16"/>
      <c r="B895" s="16"/>
      <c r="C895" s="16"/>
    </row>
    <row r="896" spans="1:3" ht="15.75" x14ac:dyDescent="0.2">
      <c r="A896" s="16"/>
      <c r="B896" s="16"/>
      <c r="C896" s="16"/>
    </row>
    <row r="897" spans="1:3" ht="15.75" x14ac:dyDescent="0.2">
      <c r="A897" s="16"/>
      <c r="B897" s="16"/>
      <c r="C897" s="16"/>
    </row>
    <row r="898" spans="1:3" ht="15.75" x14ac:dyDescent="0.2">
      <c r="A898" s="16"/>
      <c r="B898" s="16"/>
      <c r="C898" s="16"/>
    </row>
    <row r="899" spans="1:3" ht="15.75" x14ac:dyDescent="0.2">
      <c r="A899" s="16"/>
      <c r="B899" s="16"/>
      <c r="C899" s="16"/>
    </row>
    <row r="900" spans="1:3" ht="15.75" x14ac:dyDescent="0.2">
      <c r="A900" s="16"/>
      <c r="B900" s="16"/>
      <c r="C900" s="16"/>
    </row>
    <row r="901" spans="1:3" ht="15.75" x14ac:dyDescent="0.2">
      <c r="A901" s="16"/>
      <c r="B901" s="16"/>
      <c r="C901" s="16"/>
    </row>
    <row r="902" spans="1:3" ht="15.75" x14ac:dyDescent="0.2">
      <c r="A902" s="16"/>
      <c r="B902" s="16"/>
      <c r="C902" s="16"/>
    </row>
    <row r="903" spans="1:3" ht="15.75" x14ac:dyDescent="0.2">
      <c r="A903" s="16"/>
      <c r="B903" s="16"/>
      <c r="C903" s="16"/>
    </row>
    <row r="904" spans="1:3" ht="15.75" x14ac:dyDescent="0.2">
      <c r="A904" s="16"/>
      <c r="B904" s="16"/>
      <c r="C904" s="16"/>
    </row>
    <row r="905" spans="1:3" ht="15.75" x14ac:dyDescent="0.2">
      <c r="A905" s="16"/>
      <c r="B905" s="16"/>
      <c r="C905" s="16"/>
    </row>
    <row r="906" spans="1:3" ht="15.75" x14ac:dyDescent="0.2">
      <c r="A906" s="16"/>
      <c r="B906" s="16"/>
      <c r="C906" s="16"/>
    </row>
    <row r="907" spans="1:3" ht="15.75" x14ac:dyDescent="0.2">
      <c r="A907" s="16"/>
      <c r="B907" s="16"/>
      <c r="C907" s="16"/>
    </row>
    <row r="908" spans="1:3" ht="15.75" x14ac:dyDescent="0.2">
      <c r="A908" s="16"/>
      <c r="B908" s="16"/>
      <c r="C908" s="16"/>
    </row>
    <row r="909" spans="1:3" ht="15.75" x14ac:dyDescent="0.2">
      <c r="A909" s="16"/>
      <c r="B909" s="16"/>
      <c r="C909" s="16"/>
    </row>
    <row r="910" spans="1:3" ht="15.75" x14ac:dyDescent="0.2">
      <c r="A910" s="16"/>
      <c r="B910" s="16"/>
      <c r="C910" s="16"/>
    </row>
    <row r="911" spans="1:3" ht="15.75" x14ac:dyDescent="0.2">
      <c r="A911" s="16"/>
      <c r="B911" s="16"/>
      <c r="C911" s="16"/>
    </row>
    <row r="912" spans="1:3" ht="15.75" x14ac:dyDescent="0.2">
      <c r="A912" s="16"/>
      <c r="B912" s="16"/>
      <c r="C912" s="16"/>
    </row>
    <row r="913" spans="1:3" ht="15.75" x14ac:dyDescent="0.2">
      <c r="A913" s="16"/>
      <c r="B913" s="16"/>
      <c r="C913" s="16"/>
    </row>
    <row r="914" spans="1:3" ht="15.75" x14ac:dyDescent="0.2">
      <c r="A914" s="16"/>
      <c r="B914" s="16"/>
      <c r="C914" s="16"/>
    </row>
    <row r="915" spans="1:3" ht="15.75" x14ac:dyDescent="0.2">
      <c r="A915" s="16"/>
      <c r="B915" s="16"/>
      <c r="C915" s="16"/>
    </row>
    <row r="916" spans="1:3" ht="15.75" x14ac:dyDescent="0.2">
      <c r="A916" s="16"/>
      <c r="B916" s="16"/>
      <c r="C916" s="16"/>
    </row>
    <row r="917" spans="1:3" ht="15.75" x14ac:dyDescent="0.2">
      <c r="A917" s="16"/>
      <c r="B917" s="16"/>
      <c r="C917" s="16"/>
    </row>
    <row r="918" spans="1:3" ht="15.75" x14ac:dyDescent="0.2">
      <c r="A918" s="16"/>
      <c r="B918" s="16"/>
      <c r="C918" s="16"/>
    </row>
    <row r="919" spans="1:3" ht="15.75" x14ac:dyDescent="0.2">
      <c r="A919" s="16"/>
      <c r="B919" s="16"/>
      <c r="C919" s="16"/>
    </row>
    <row r="920" spans="1:3" ht="15.75" x14ac:dyDescent="0.2">
      <c r="A920" s="16"/>
      <c r="B920" s="16"/>
      <c r="C920" s="16"/>
    </row>
    <row r="921" spans="1:3" ht="15.75" x14ac:dyDescent="0.2">
      <c r="A921" s="16"/>
      <c r="B921" s="16"/>
      <c r="C921" s="16"/>
    </row>
    <row r="922" spans="1:3" ht="15.75" x14ac:dyDescent="0.2">
      <c r="A922" s="16"/>
      <c r="B922" s="16"/>
      <c r="C922" s="16"/>
    </row>
    <row r="923" spans="1:3" ht="15.75" x14ac:dyDescent="0.2">
      <c r="A923" s="16"/>
      <c r="B923" s="16"/>
      <c r="C923" s="16"/>
    </row>
    <row r="924" spans="1:3" ht="15.75" x14ac:dyDescent="0.2">
      <c r="A924" s="16"/>
      <c r="B924" s="16"/>
      <c r="C924" s="16"/>
    </row>
    <row r="925" spans="1:3" ht="15.75" x14ac:dyDescent="0.2">
      <c r="A925" s="16"/>
      <c r="B925" s="16"/>
      <c r="C925" s="16"/>
    </row>
    <row r="926" spans="1:3" ht="15.75" x14ac:dyDescent="0.2">
      <c r="A926" s="16"/>
      <c r="B926" s="16"/>
      <c r="C926" s="16"/>
    </row>
    <row r="927" spans="1:3" ht="15.75" x14ac:dyDescent="0.2">
      <c r="A927" s="16"/>
      <c r="B927" s="16"/>
      <c r="C927" s="16"/>
    </row>
    <row r="928" spans="1:3" ht="15.75" x14ac:dyDescent="0.2">
      <c r="A928" s="16"/>
      <c r="B928" s="16"/>
      <c r="C928" s="16"/>
    </row>
    <row r="929" spans="1:3" ht="15.75" x14ac:dyDescent="0.2">
      <c r="A929" s="16"/>
      <c r="B929" s="16"/>
      <c r="C929" s="16"/>
    </row>
    <row r="930" spans="1:3" ht="15.75" x14ac:dyDescent="0.2">
      <c r="A930" s="16"/>
      <c r="B930" s="16"/>
      <c r="C930" s="16"/>
    </row>
    <row r="931" spans="1:3" ht="15.75" x14ac:dyDescent="0.2">
      <c r="A931" s="16"/>
      <c r="B931" s="16"/>
      <c r="C931" s="16"/>
    </row>
    <row r="932" spans="1:3" ht="15.75" x14ac:dyDescent="0.2">
      <c r="A932" s="16"/>
      <c r="B932" s="16"/>
      <c r="C932" s="16"/>
    </row>
    <row r="933" spans="1:3" ht="15.75" x14ac:dyDescent="0.2">
      <c r="A933" s="16"/>
      <c r="B933" s="16"/>
      <c r="C933" s="16"/>
    </row>
    <row r="934" spans="1:3" ht="15.75" x14ac:dyDescent="0.2">
      <c r="A934" s="16"/>
      <c r="B934" s="16"/>
      <c r="C934" s="16"/>
    </row>
    <row r="935" spans="1:3" ht="15.75" x14ac:dyDescent="0.2">
      <c r="A935" s="16"/>
      <c r="B935" s="16"/>
      <c r="C935" s="16"/>
    </row>
    <row r="936" spans="1:3" ht="15.75" x14ac:dyDescent="0.2">
      <c r="A936" s="16"/>
      <c r="B936" s="16"/>
      <c r="C936" s="16"/>
    </row>
    <row r="937" spans="1:3" ht="15.75" x14ac:dyDescent="0.2">
      <c r="A937" s="16"/>
      <c r="B937" s="16"/>
      <c r="C937" s="16"/>
    </row>
    <row r="938" spans="1:3" ht="15.75" x14ac:dyDescent="0.2">
      <c r="A938" s="16"/>
      <c r="B938" s="16"/>
      <c r="C938" s="16"/>
    </row>
    <row r="939" spans="1:3" ht="15.75" x14ac:dyDescent="0.2">
      <c r="A939" s="16"/>
      <c r="B939" s="16"/>
      <c r="C939" s="16"/>
    </row>
    <row r="940" spans="1:3" ht="15.75" x14ac:dyDescent="0.2">
      <c r="A940" s="16"/>
      <c r="B940" s="16"/>
      <c r="C940" s="16"/>
    </row>
    <row r="941" spans="1:3" ht="15.75" x14ac:dyDescent="0.2">
      <c r="A941" s="16"/>
      <c r="B941" s="16"/>
      <c r="C941" s="16"/>
    </row>
    <row r="942" spans="1:3" ht="15.75" x14ac:dyDescent="0.2">
      <c r="A942" s="16"/>
      <c r="B942" s="16"/>
      <c r="C942" s="16"/>
    </row>
    <row r="943" spans="1:3" ht="15.75" x14ac:dyDescent="0.2">
      <c r="A943" s="16"/>
      <c r="B943" s="16"/>
      <c r="C943" s="16"/>
    </row>
    <row r="944" spans="1:3" ht="15.75" x14ac:dyDescent="0.2">
      <c r="A944" s="16"/>
      <c r="B944" s="16"/>
      <c r="C944" s="16"/>
    </row>
    <row r="945" spans="1:3" ht="15.75" x14ac:dyDescent="0.2">
      <c r="A945" s="16"/>
      <c r="B945" s="16"/>
      <c r="C945" s="16"/>
    </row>
    <row r="946" spans="1:3" ht="15.75" x14ac:dyDescent="0.2">
      <c r="A946" s="16"/>
      <c r="B946" s="16"/>
      <c r="C946" s="16"/>
    </row>
    <row r="947" spans="1:3" ht="15.75" x14ac:dyDescent="0.2">
      <c r="A947" s="16"/>
      <c r="B947" s="16"/>
      <c r="C947" s="16"/>
    </row>
    <row r="948" spans="1:3" ht="15.75" x14ac:dyDescent="0.2">
      <c r="A948" s="16"/>
      <c r="B948" s="16"/>
      <c r="C948" s="16"/>
    </row>
    <row r="949" spans="1:3" ht="15.75" x14ac:dyDescent="0.2">
      <c r="A949" s="16"/>
      <c r="B949" s="16"/>
      <c r="C949" s="16"/>
    </row>
    <row r="950" spans="1:3" ht="15.75" x14ac:dyDescent="0.2">
      <c r="A950" s="16"/>
      <c r="B950" s="16"/>
      <c r="C950" s="16"/>
    </row>
    <row r="951" spans="1:3" ht="15.75" x14ac:dyDescent="0.2">
      <c r="A951" s="16"/>
      <c r="B951" s="16"/>
      <c r="C951" s="16"/>
    </row>
    <row r="952" spans="1:3" ht="15.75" x14ac:dyDescent="0.2">
      <c r="A952" s="16"/>
      <c r="B952" s="16"/>
      <c r="C952" s="16"/>
    </row>
    <row r="953" spans="1:3" ht="15.75" x14ac:dyDescent="0.2">
      <c r="A953" s="16"/>
      <c r="B953" s="16"/>
      <c r="C953" s="16"/>
    </row>
    <row r="954" spans="1:3" ht="15.75" x14ac:dyDescent="0.2">
      <c r="A954" s="16"/>
      <c r="B954" s="16"/>
      <c r="C954" s="16"/>
    </row>
    <row r="955" spans="1:3" ht="15.75" x14ac:dyDescent="0.2">
      <c r="A955" s="16"/>
      <c r="B955" s="16"/>
      <c r="C955" s="16"/>
    </row>
    <row r="956" spans="1:3" ht="15.75" x14ac:dyDescent="0.2">
      <c r="A956" s="16"/>
      <c r="B956" s="16"/>
      <c r="C956" s="16"/>
    </row>
    <row r="957" spans="1:3" ht="15.75" x14ac:dyDescent="0.2">
      <c r="A957" s="16"/>
      <c r="B957" s="16"/>
      <c r="C957" s="16"/>
    </row>
    <row r="958" spans="1:3" ht="15.75" x14ac:dyDescent="0.2">
      <c r="A958" s="16"/>
      <c r="B958" s="16"/>
      <c r="C958" s="16"/>
    </row>
    <row r="959" spans="1:3" ht="15.75" x14ac:dyDescent="0.2">
      <c r="A959" s="16"/>
      <c r="B959" s="16"/>
      <c r="C959" s="16"/>
    </row>
    <row r="960" spans="1:3" ht="15.75" x14ac:dyDescent="0.2">
      <c r="A960" s="16"/>
      <c r="B960" s="16"/>
      <c r="C960" s="16"/>
    </row>
    <row r="961" spans="1:3" ht="15.75" x14ac:dyDescent="0.2">
      <c r="A961" s="16"/>
      <c r="B961" s="16"/>
      <c r="C961" s="16"/>
    </row>
    <row r="962" spans="1:3" ht="15.75" x14ac:dyDescent="0.2">
      <c r="A962" s="16"/>
      <c r="B962" s="16"/>
      <c r="C962" s="16"/>
    </row>
    <row r="963" spans="1:3" ht="15.75" x14ac:dyDescent="0.2">
      <c r="A963" s="16"/>
      <c r="B963" s="16"/>
      <c r="C963" s="16"/>
    </row>
    <row r="964" spans="1:3" ht="15.75" x14ac:dyDescent="0.2">
      <c r="A964" s="16"/>
      <c r="B964" s="16"/>
      <c r="C964" s="16"/>
    </row>
    <row r="965" spans="1:3" ht="15.75" x14ac:dyDescent="0.2">
      <c r="A965" s="16"/>
      <c r="B965" s="16"/>
      <c r="C965" s="16"/>
    </row>
    <row r="966" spans="1:3" ht="15.75" x14ac:dyDescent="0.2">
      <c r="A966" s="16"/>
      <c r="B966" s="16"/>
      <c r="C966" s="16"/>
    </row>
    <row r="967" spans="1:3" ht="15.75" x14ac:dyDescent="0.2">
      <c r="A967" s="16"/>
      <c r="B967" s="16"/>
      <c r="C967" s="16"/>
    </row>
    <row r="968" spans="1:3" ht="15.75" x14ac:dyDescent="0.2">
      <c r="A968" s="16"/>
      <c r="B968" s="16"/>
      <c r="C968" s="16"/>
    </row>
    <row r="969" spans="1:3" ht="15.75" x14ac:dyDescent="0.2">
      <c r="A969" s="16"/>
      <c r="B969" s="16"/>
      <c r="C969" s="16"/>
    </row>
    <row r="970" spans="1:3" ht="15.75" x14ac:dyDescent="0.2">
      <c r="A970" s="16"/>
      <c r="B970" s="16"/>
      <c r="C970" s="16"/>
    </row>
    <row r="971" spans="1:3" ht="15.75" x14ac:dyDescent="0.2">
      <c r="A971" s="16"/>
      <c r="B971" s="16"/>
      <c r="C971" s="16"/>
    </row>
    <row r="972" spans="1:3" ht="15.75" x14ac:dyDescent="0.2">
      <c r="A972" s="16"/>
      <c r="B972" s="16"/>
      <c r="C972" s="16"/>
    </row>
    <row r="973" spans="1:3" ht="15.75" x14ac:dyDescent="0.2">
      <c r="A973" s="16"/>
      <c r="B973" s="16"/>
      <c r="C973" s="16"/>
    </row>
    <row r="974" spans="1:3" ht="15.75" x14ac:dyDescent="0.2">
      <c r="A974" s="16"/>
      <c r="B974" s="16"/>
      <c r="C974" s="16"/>
    </row>
    <row r="975" spans="1:3" ht="15.75" x14ac:dyDescent="0.2">
      <c r="A975" s="16"/>
      <c r="B975" s="16"/>
      <c r="C975" s="16"/>
    </row>
    <row r="976" spans="1:3" ht="15.75" x14ac:dyDescent="0.2">
      <c r="A976" s="16"/>
      <c r="B976" s="16"/>
      <c r="C976" s="16"/>
    </row>
    <row r="977" spans="1:3" ht="15.75" x14ac:dyDescent="0.2">
      <c r="A977" s="16"/>
      <c r="B977" s="16"/>
      <c r="C977" s="16"/>
    </row>
    <row r="978" spans="1:3" ht="15.75" x14ac:dyDescent="0.2">
      <c r="A978" s="16"/>
      <c r="B978" s="16"/>
      <c r="C978" s="16"/>
    </row>
    <row r="979" spans="1:3" ht="15.75" x14ac:dyDescent="0.2">
      <c r="A979" s="16"/>
      <c r="B979" s="16"/>
      <c r="C979" s="16"/>
    </row>
    <row r="980" spans="1:3" ht="15.75" x14ac:dyDescent="0.2">
      <c r="A980" s="16"/>
      <c r="B980" s="16"/>
      <c r="C980" s="16"/>
    </row>
    <row r="981" spans="1:3" ht="15.75" x14ac:dyDescent="0.2">
      <c r="A981" s="16"/>
      <c r="B981" s="16"/>
      <c r="C981" s="16"/>
    </row>
    <row r="982" spans="1:3" ht="15.75" x14ac:dyDescent="0.2">
      <c r="A982" s="16"/>
      <c r="B982" s="16"/>
      <c r="C982" s="16"/>
    </row>
    <row r="983" spans="1:3" ht="15.75" x14ac:dyDescent="0.2">
      <c r="A983" s="16"/>
      <c r="B983" s="16"/>
      <c r="C983" s="16"/>
    </row>
    <row r="984" spans="1:3" ht="15.75" x14ac:dyDescent="0.2">
      <c r="A984" s="16"/>
      <c r="B984" s="16"/>
      <c r="C984" s="16"/>
    </row>
    <row r="985" spans="1:3" ht="15.75" x14ac:dyDescent="0.2">
      <c r="A985" s="16"/>
      <c r="B985" s="16"/>
      <c r="C985" s="16"/>
    </row>
    <row r="986" spans="1:3" ht="15.75" x14ac:dyDescent="0.2">
      <c r="A986" s="16"/>
      <c r="B986" s="16"/>
      <c r="C986" s="16"/>
    </row>
    <row r="987" spans="1:3" ht="15.75" x14ac:dyDescent="0.2">
      <c r="A987" s="16"/>
      <c r="B987" s="16"/>
      <c r="C987" s="16"/>
    </row>
    <row r="988" spans="1:3" ht="15.75" x14ac:dyDescent="0.2">
      <c r="A988" s="16"/>
      <c r="B988" s="16"/>
      <c r="C988" s="16"/>
    </row>
    <row r="989" spans="1:3" ht="15.75" x14ac:dyDescent="0.2">
      <c r="A989" s="16"/>
      <c r="B989" s="16"/>
      <c r="C989" s="16"/>
    </row>
    <row r="990" spans="1:3" ht="15.75" x14ac:dyDescent="0.2">
      <c r="A990" s="16"/>
      <c r="B990" s="16"/>
      <c r="C990" s="16"/>
    </row>
    <row r="991" spans="1:3" ht="15.75" x14ac:dyDescent="0.2">
      <c r="A991" s="16"/>
      <c r="B991" s="16"/>
      <c r="C991" s="16"/>
    </row>
    <row r="992" spans="1:3" ht="15.75" x14ac:dyDescent="0.2">
      <c r="A992" s="16"/>
      <c r="B992" s="16"/>
      <c r="C992" s="16"/>
    </row>
    <row r="993" spans="1:3" ht="15.75" x14ac:dyDescent="0.2">
      <c r="A993" s="16"/>
      <c r="B993" s="16"/>
      <c r="C993" s="16"/>
    </row>
    <row r="994" spans="1:3" ht="15.75" x14ac:dyDescent="0.2">
      <c r="A994" s="16"/>
      <c r="B994" s="16"/>
      <c r="C994" s="16"/>
    </row>
    <row r="995" spans="1:3" ht="15.75" x14ac:dyDescent="0.2">
      <c r="A995" s="16"/>
      <c r="B995" s="16"/>
      <c r="C995" s="16"/>
    </row>
    <row r="996" spans="1:3" ht="15.75" x14ac:dyDescent="0.2">
      <c r="A996" s="16"/>
      <c r="B996" s="16"/>
      <c r="C996" s="16"/>
    </row>
    <row r="997" spans="1:3" ht="15.75" x14ac:dyDescent="0.2">
      <c r="A997" s="16"/>
      <c r="B997" s="16"/>
      <c r="C997" s="16"/>
    </row>
    <row r="998" spans="1:3" ht="15.75" x14ac:dyDescent="0.2">
      <c r="A998" s="16"/>
      <c r="B998" s="16"/>
      <c r="C998" s="16"/>
    </row>
    <row r="999" spans="1:3" ht="15.75" x14ac:dyDescent="0.2">
      <c r="A999" s="16"/>
      <c r="B999" s="16"/>
      <c r="C999" s="16"/>
    </row>
    <row r="1000" spans="1:3" ht="15.75" x14ac:dyDescent="0.2">
      <c r="A1000" s="16"/>
      <c r="B1000" s="16"/>
      <c r="C1000" s="16"/>
    </row>
    <row r="1001" spans="1:3" ht="15.75" x14ac:dyDescent="0.2">
      <c r="A1001" s="16"/>
      <c r="B1001" s="16"/>
      <c r="C1001" s="16"/>
    </row>
    <row r="1002" spans="1:3" ht="15.75" x14ac:dyDescent="0.2">
      <c r="A1002" s="16"/>
      <c r="B1002" s="16"/>
      <c r="C1002" s="16"/>
    </row>
    <row r="1003" spans="1:3" ht="15.75" x14ac:dyDescent="0.2">
      <c r="A1003" s="16"/>
      <c r="B1003" s="16"/>
      <c r="C1003" s="16"/>
    </row>
    <row r="1004" spans="1:3" ht="15.75" x14ac:dyDescent="0.2">
      <c r="A1004" s="16"/>
      <c r="B1004" s="16"/>
      <c r="C1004" s="16"/>
    </row>
    <row r="1005" spans="1:3" ht="15.75" x14ac:dyDescent="0.2">
      <c r="A1005" s="16"/>
      <c r="B1005" s="16"/>
      <c r="C1005" s="16"/>
    </row>
    <row r="1006" spans="1:3" ht="15.75" x14ac:dyDescent="0.2">
      <c r="A1006" s="16"/>
      <c r="B1006" s="16"/>
      <c r="C1006" s="16"/>
    </row>
    <row r="1007" spans="1:3" ht="15.75" x14ac:dyDescent="0.2">
      <c r="A1007" s="16"/>
      <c r="B1007" s="16"/>
      <c r="C1007" s="16"/>
    </row>
    <row r="1008" spans="1:3" ht="15.75" x14ac:dyDescent="0.2">
      <c r="A1008" s="16"/>
      <c r="B1008" s="16"/>
      <c r="C1008" s="16"/>
    </row>
    <row r="1009" spans="1:3" ht="15.75" x14ac:dyDescent="0.2">
      <c r="A1009" s="16"/>
      <c r="B1009" s="16"/>
      <c r="C1009" s="16"/>
    </row>
    <row r="1010" spans="1:3" ht="15.75" x14ac:dyDescent="0.2">
      <c r="A1010" s="16"/>
      <c r="B1010" s="16"/>
      <c r="C1010" s="16"/>
    </row>
    <row r="1011" spans="1:3" ht="15.75" x14ac:dyDescent="0.2">
      <c r="A1011" s="16"/>
      <c r="B1011" s="16"/>
      <c r="C1011" s="16"/>
    </row>
    <row r="1012" spans="1:3" ht="15.75" x14ac:dyDescent="0.2">
      <c r="A1012" s="16"/>
      <c r="B1012" s="16"/>
      <c r="C1012" s="16"/>
    </row>
    <row r="1013" spans="1:3" ht="15.75" x14ac:dyDescent="0.2">
      <c r="A1013" s="16"/>
      <c r="B1013" s="16"/>
      <c r="C1013" s="16"/>
    </row>
    <row r="1014" spans="1:3" ht="15.75" x14ac:dyDescent="0.2">
      <c r="A1014" s="16"/>
      <c r="B1014" s="16"/>
      <c r="C1014" s="16"/>
    </row>
    <row r="1015" spans="1:3" ht="15.75" x14ac:dyDescent="0.2">
      <c r="A1015" s="16"/>
      <c r="B1015" s="16"/>
      <c r="C1015" s="16"/>
    </row>
    <row r="1016" spans="1:3" ht="15.75" x14ac:dyDescent="0.2">
      <c r="A1016" s="16"/>
      <c r="B1016" s="16"/>
      <c r="C1016" s="16"/>
    </row>
    <row r="1017" spans="1:3" ht="15.75" x14ac:dyDescent="0.2">
      <c r="A1017" s="16"/>
      <c r="B1017" s="16"/>
      <c r="C1017" s="16"/>
    </row>
    <row r="1018" spans="1:3" ht="15.75" x14ac:dyDescent="0.2">
      <c r="A1018" s="16"/>
      <c r="B1018" s="16"/>
      <c r="C1018" s="16"/>
    </row>
    <row r="1019" spans="1:3" ht="15.75" x14ac:dyDescent="0.2">
      <c r="A1019" s="16"/>
      <c r="B1019" s="16"/>
      <c r="C1019" s="16"/>
    </row>
    <row r="1020" spans="1:3" ht="15.75" x14ac:dyDescent="0.2">
      <c r="A1020" s="16"/>
      <c r="B1020" s="16"/>
      <c r="C1020" s="16"/>
    </row>
    <row r="1021" spans="1:3" ht="15.75" x14ac:dyDescent="0.2">
      <c r="A1021" s="16"/>
      <c r="B1021" s="16"/>
      <c r="C1021" s="16"/>
    </row>
    <row r="1022" spans="1:3" ht="15.75" x14ac:dyDescent="0.2">
      <c r="A1022" s="16"/>
      <c r="B1022" s="16"/>
      <c r="C1022" s="16"/>
    </row>
    <row r="1023" spans="1:3" ht="15.75" x14ac:dyDescent="0.2">
      <c r="A1023" s="16"/>
      <c r="B1023" s="16"/>
      <c r="C1023" s="16"/>
    </row>
    <row r="1024" spans="1:3" ht="15.75" x14ac:dyDescent="0.2">
      <c r="A1024" s="16"/>
      <c r="B1024" s="16"/>
      <c r="C1024" s="16"/>
    </row>
    <row r="1025" spans="1:3" ht="15.75" x14ac:dyDescent="0.2">
      <c r="A1025" s="16"/>
      <c r="B1025" s="16"/>
      <c r="C1025" s="16"/>
    </row>
    <row r="1026" spans="1:3" ht="15.75" x14ac:dyDescent="0.2">
      <c r="A1026" s="16"/>
      <c r="B1026" s="16"/>
      <c r="C1026" s="16"/>
    </row>
    <row r="1027" spans="1:3" ht="15.75" x14ac:dyDescent="0.2">
      <c r="A1027" s="16"/>
      <c r="B1027" s="16"/>
      <c r="C1027" s="16"/>
    </row>
    <row r="1028" spans="1:3" ht="15.75" x14ac:dyDescent="0.2">
      <c r="A1028" s="16"/>
      <c r="B1028" s="16"/>
      <c r="C1028" s="16"/>
    </row>
    <row r="1029" spans="1:3" ht="15.75" x14ac:dyDescent="0.2">
      <c r="A1029" s="16"/>
      <c r="B1029" s="16"/>
      <c r="C1029" s="16"/>
    </row>
    <row r="1030" spans="1:3" ht="15.75" x14ac:dyDescent="0.2">
      <c r="A1030" s="16"/>
      <c r="B1030" s="16"/>
      <c r="C1030" s="16"/>
    </row>
    <row r="1031" spans="1:3" ht="15.75" x14ac:dyDescent="0.2">
      <c r="A1031" s="16"/>
      <c r="B1031" s="16"/>
      <c r="C1031" s="16"/>
    </row>
    <row r="1032" spans="1:3" ht="15.75" x14ac:dyDescent="0.2">
      <c r="A1032" s="16"/>
      <c r="B1032" s="16"/>
      <c r="C1032" s="16"/>
    </row>
    <row r="1033" spans="1:3" ht="15.75" x14ac:dyDescent="0.2">
      <c r="A1033" s="16"/>
      <c r="B1033" s="16"/>
      <c r="C1033" s="16"/>
    </row>
    <row r="1034" spans="1:3" ht="15.75" x14ac:dyDescent="0.2">
      <c r="A1034" s="16"/>
      <c r="B1034" s="16"/>
      <c r="C1034" s="16"/>
    </row>
    <row r="1035" spans="1:3" ht="15.75" x14ac:dyDescent="0.2">
      <c r="A1035" s="16"/>
      <c r="B1035" s="16"/>
      <c r="C1035" s="16"/>
    </row>
    <row r="1036" spans="1:3" ht="15.75" x14ac:dyDescent="0.2">
      <c r="A1036" s="16"/>
      <c r="B1036" s="16"/>
      <c r="C1036" s="16"/>
    </row>
    <row r="1037" spans="1:3" ht="15.75" x14ac:dyDescent="0.2">
      <c r="A1037" s="16"/>
      <c r="B1037" s="16"/>
      <c r="C1037" s="16"/>
    </row>
    <row r="1038" spans="1:3" ht="15.75" x14ac:dyDescent="0.2">
      <c r="A1038" s="16"/>
      <c r="B1038" s="16"/>
      <c r="C1038" s="16"/>
    </row>
    <row r="1039" spans="1:3" ht="15.75" x14ac:dyDescent="0.2">
      <c r="A1039" s="16"/>
      <c r="B1039" s="16"/>
      <c r="C1039" s="16"/>
    </row>
    <row r="1040" spans="1:3" ht="15.75" x14ac:dyDescent="0.2">
      <c r="A1040" s="16"/>
      <c r="B1040" s="16"/>
      <c r="C1040" s="16"/>
    </row>
    <row r="1041" spans="1:3" ht="15.75" x14ac:dyDescent="0.2">
      <c r="A1041" s="16"/>
      <c r="B1041" s="16"/>
      <c r="C1041" s="16"/>
    </row>
    <row r="1042" spans="1:3" ht="15.75" x14ac:dyDescent="0.2">
      <c r="A1042" s="16"/>
      <c r="B1042" s="16"/>
      <c r="C1042" s="16"/>
    </row>
    <row r="1043" spans="1:3" ht="15.75" x14ac:dyDescent="0.2">
      <c r="A1043" s="16"/>
      <c r="B1043" s="16"/>
      <c r="C1043" s="16"/>
    </row>
    <row r="1044" spans="1:3" ht="15.75" x14ac:dyDescent="0.2">
      <c r="A1044" s="16"/>
      <c r="B1044" s="16"/>
      <c r="C1044" s="16"/>
    </row>
    <row r="1045" spans="1:3" ht="15.75" x14ac:dyDescent="0.2">
      <c r="A1045" s="16"/>
      <c r="B1045" s="16"/>
      <c r="C1045" s="16"/>
    </row>
    <row r="1046" spans="1:3" ht="15.75" x14ac:dyDescent="0.2">
      <c r="A1046" s="16"/>
      <c r="B1046" s="16"/>
      <c r="C1046" s="16"/>
    </row>
    <row r="1047" spans="1:3" ht="15.75" x14ac:dyDescent="0.2">
      <c r="A1047" s="16"/>
      <c r="B1047" s="16"/>
      <c r="C1047" s="16"/>
    </row>
    <row r="1048" spans="1:3" ht="15.75" x14ac:dyDescent="0.2">
      <c r="A1048" s="16"/>
      <c r="B1048" s="16"/>
      <c r="C1048" s="16"/>
    </row>
    <row r="1049" spans="1:3" ht="15.75" x14ac:dyDescent="0.2">
      <c r="A1049" s="16"/>
      <c r="B1049" s="16"/>
      <c r="C1049" s="16"/>
    </row>
    <row r="1050" spans="1:3" ht="15.75" x14ac:dyDescent="0.2">
      <c r="A1050" s="16"/>
      <c r="B1050" s="16"/>
      <c r="C1050" s="16"/>
    </row>
    <row r="1051" spans="1:3" ht="15.75" x14ac:dyDescent="0.2">
      <c r="A1051" s="16"/>
      <c r="B1051" s="16"/>
      <c r="C1051" s="16"/>
    </row>
    <row r="1052" spans="1:3" ht="15.75" x14ac:dyDescent="0.2">
      <c r="A1052" s="16"/>
      <c r="B1052" s="16"/>
      <c r="C1052" s="16"/>
    </row>
    <row r="1053" spans="1:3" ht="15.75" x14ac:dyDescent="0.2">
      <c r="A1053" s="16"/>
      <c r="B1053" s="16"/>
      <c r="C1053" s="16"/>
    </row>
    <row r="1054" spans="1:3" ht="15.75" x14ac:dyDescent="0.2">
      <c r="A1054" s="16"/>
      <c r="B1054" s="16"/>
      <c r="C1054" s="16"/>
    </row>
    <row r="1055" spans="1:3" ht="15.75" x14ac:dyDescent="0.2">
      <c r="A1055" s="16"/>
      <c r="B1055" s="16"/>
      <c r="C1055" s="16"/>
    </row>
    <row r="1056" spans="1:3" ht="15.75" x14ac:dyDescent="0.2">
      <c r="A1056" s="16"/>
      <c r="B1056" s="16"/>
      <c r="C1056" s="16"/>
    </row>
    <row r="1057" spans="1:3" ht="15.75" x14ac:dyDescent="0.2">
      <c r="A1057" s="16"/>
      <c r="B1057" s="16"/>
      <c r="C1057" s="16"/>
    </row>
    <row r="1058" spans="1:3" ht="15.75" x14ac:dyDescent="0.2">
      <c r="A1058" s="16"/>
      <c r="B1058" s="16"/>
      <c r="C1058" s="16"/>
    </row>
    <row r="1059" spans="1:3" ht="15.75" x14ac:dyDescent="0.2">
      <c r="A1059" s="16"/>
      <c r="B1059" s="16"/>
      <c r="C1059" s="16"/>
    </row>
    <row r="1060" spans="1:3" ht="15.75" x14ac:dyDescent="0.2">
      <c r="A1060" s="16"/>
      <c r="B1060" s="16"/>
      <c r="C1060" s="16"/>
    </row>
    <row r="1061" spans="1:3" ht="15.75" x14ac:dyDescent="0.2">
      <c r="A1061" s="16"/>
      <c r="B1061" s="16"/>
      <c r="C1061" s="16"/>
    </row>
    <row r="1062" spans="1:3" ht="15.75" x14ac:dyDescent="0.2">
      <c r="A1062" s="16"/>
      <c r="B1062" s="16"/>
      <c r="C1062" s="16"/>
    </row>
    <row r="1063" spans="1:3" ht="15.75" x14ac:dyDescent="0.2">
      <c r="A1063" s="16"/>
      <c r="B1063" s="16"/>
      <c r="C1063" s="16"/>
    </row>
    <row r="1064" spans="1:3" ht="15.75" x14ac:dyDescent="0.2">
      <c r="A1064" s="16"/>
      <c r="B1064" s="16"/>
      <c r="C1064" s="16"/>
    </row>
    <row r="1065" spans="1:3" ht="15.75" x14ac:dyDescent="0.2">
      <c r="A1065" s="16"/>
      <c r="B1065" s="16"/>
      <c r="C1065" s="16"/>
    </row>
    <row r="1066" spans="1:3" ht="15.75" x14ac:dyDescent="0.2">
      <c r="A1066" s="16"/>
      <c r="B1066" s="16"/>
      <c r="C1066" s="16"/>
    </row>
    <row r="1067" spans="1:3" ht="15.75" x14ac:dyDescent="0.2">
      <c r="A1067" s="16"/>
      <c r="B1067" s="16"/>
      <c r="C1067" s="16"/>
    </row>
    <row r="1068" spans="1:3" ht="15.75" x14ac:dyDescent="0.2">
      <c r="A1068" s="16"/>
      <c r="B1068" s="16"/>
      <c r="C1068" s="16"/>
    </row>
    <row r="1069" spans="1:3" ht="15.75" x14ac:dyDescent="0.2">
      <c r="A1069" s="16"/>
      <c r="B1069" s="16"/>
      <c r="C1069" s="16"/>
    </row>
    <row r="1070" spans="1:3" ht="15.75" x14ac:dyDescent="0.2">
      <c r="A1070" s="16"/>
      <c r="B1070" s="16"/>
      <c r="C1070" s="16"/>
    </row>
    <row r="1071" spans="1:3" ht="15.75" x14ac:dyDescent="0.2">
      <c r="A1071" s="16"/>
      <c r="B1071" s="16"/>
      <c r="C1071" s="16"/>
    </row>
    <row r="1072" spans="1:3" ht="15.75" x14ac:dyDescent="0.2">
      <c r="A1072" s="16"/>
      <c r="B1072" s="16"/>
      <c r="C1072" s="16"/>
    </row>
    <row r="1073" spans="1:3" ht="15.75" x14ac:dyDescent="0.2">
      <c r="A1073" s="16"/>
      <c r="B1073" s="16"/>
      <c r="C1073" s="16"/>
    </row>
    <row r="1074" spans="1:3" ht="15.75" x14ac:dyDescent="0.2">
      <c r="A1074" s="16"/>
      <c r="B1074" s="16"/>
      <c r="C1074" s="16"/>
    </row>
    <row r="1075" spans="1:3" ht="15.75" x14ac:dyDescent="0.2">
      <c r="A1075" s="16"/>
      <c r="B1075" s="16"/>
      <c r="C1075" s="16"/>
    </row>
    <row r="1076" spans="1:3" ht="15.75" x14ac:dyDescent="0.2">
      <c r="A1076" s="16"/>
      <c r="B1076" s="16"/>
      <c r="C1076" s="16"/>
    </row>
    <row r="1077" spans="1:3" ht="15.75" x14ac:dyDescent="0.2">
      <c r="A1077" s="16"/>
      <c r="B1077" s="16"/>
      <c r="C1077" s="16"/>
    </row>
    <row r="1078" spans="1:3" ht="15.75" x14ac:dyDescent="0.2">
      <c r="A1078" s="16"/>
      <c r="B1078" s="16"/>
      <c r="C1078" s="16"/>
    </row>
    <row r="1079" spans="1:3" ht="15.75" x14ac:dyDescent="0.2">
      <c r="A1079" s="16"/>
      <c r="B1079" s="16"/>
      <c r="C1079" s="16"/>
    </row>
    <row r="1080" spans="1:3" ht="15.75" x14ac:dyDescent="0.2">
      <c r="A1080" s="16"/>
      <c r="B1080" s="16"/>
      <c r="C1080" s="16"/>
    </row>
    <row r="1081" spans="1:3" ht="15.75" x14ac:dyDescent="0.2">
      <c r="A1081" s="16"/>
      <c r="B1081" s="16"/>
      <c r="C1081" s="16"/>
    </row>
    <row r="1082" spans="1:3" ht="15.75" x14ac:dyDescent="0.2">
      <c r="A1082" s="16"/>
      <c r="B1082" s="16"/>
      <c r="C1082" s="16"/>
    </row>
    <row r="1083" spans="1:3" ht="15.75" x14ac:dyDescent="0.2">
      <c r="A1083" s="16"/>
      <c r="B1083" s="16"/>
      <c r="C1083" s="16"/>
    </row>
    <row r="1084" spans="1:3" ht="15.75" x14ac:dyDescent="0.2">
      <c r="A1084" s="16"/>
      <c r="B1084" s="16"/>
      <c r="C1084" s="16"/>
    </row>
    <row r="1085" spans="1:3" ht="15.75" x14ac:dyDescent="0.2">
      <c r="A1085" s="16"/>
      <c r="B1085" s="16"/>
      <c r="C1085" s="16"/>
    </row>
    <row r="1086" spans="1:3" ht="15.75" x14ac:dyDescent="0.2">
      <c r="A1086" s="16"/>
      <c r="B1086" s="16"/>
      <c r="C1086" s="16"/>
    </row>
    <row r="1087" spans="1:3" ht="15.75" x14ac:dyDescent="0.2">
      <c r="A1087" s="16"/>
      <c r="B1087" s="16"/>
      <c r="C1087" s="16"/>
    </row>
    <row r="1088" spans="1:3" ht="15.75" x14ac:dyDescent="0.2">
      <c r="A1088" s="16"/>
      <c r="B1088" s="16"/>
      <c r="C1088" s="16"/>
    </row>
    <row r="1089" spans="1:3" ht="15.75" x14ac:dyDescent="0.2">
      <c r="A1089" s="16"/>
      <c r="B1089" s="16"/>
      <c r="C1089" s="16"/>
    </row>
    <row r="1090" spans="1:3" ht="15.75" x14ac:dyDescent="0.2">
      <c r="A1090" s="16"/>
      <c r="B1090" s="16"/>
      <c r="C1090" s="16"/>
    </row>
    <row r="1091" spans="1:3" ht="15.75" x14ac:dyDescent="0.2">
      <c r="A1091" s="16"/>
      <c r="B1091" s="16"/>
      <c r="C1091" s="16"/>
    </row>
    <row r="1092" spans="1:3" ht="15.75" x14ac:dyDescent="0.2">
      <c r="A1092" s="16"/>
      <c r="B1092" s="16"/>
      <c r="C1092" s="16"/>
    </row>
    <row r="1093" spans="1:3" ht="15.75" x14ac:dyDescent="0.2">
      <c r="A1093" s="16"/>
      <c r="B1093" s="16"/>
      <c r="C1093" s="16"/>
    </row>
    <row r="1094" spans="1:3" ht="15.75" x14ac:dyDescent="0.2">
      <c r="A1094" s="16"/>
      <c r="B1094" s="16"/>
      <c r="C1094" s="16"/>
    </row>
    <row r="1095" spans="1:3" ht="15.75" x14ac:dyDescent="0.2">
      <c r="A1095" s="16"/>
      <c r="B1095" s="16"/>
      <c r="C1095" s="16"/>
    </row>
    <row r="1096" spans="1:3" ht="15.75" x14ac:dyDescent="0.2">
      <c r="A1096" s="16"/>
      <c r="B1096" s="16"/>
      <c r="C1096" s="16"/>
    </row>
    <row r="1097" spans="1:3" ht="15.75" x14ac:dyDescent="0.2">
      <c r="A1097" s="16"/>
      <c r="B1097" s="16"/>
      <c r="C1097" s="16"/>
    </row>
    <row r="1098" spans="1:3" ht="15.75" x14ac:dyDescent="0.2">
      <c r="A1098" s="16"/>
      <c r="B1098" s="16"/>
      <c r="C1098" s="16"/>
    </row>
    <row r="1099" spans="1:3" ht="15.75" x14ac:dyDescent="0.2">
      <c r="A1099" s="16"/>
      <c r="B1099" s="16"/>
      <c r="C1099" s="16"/>
    </row>
    <row r="1100" spans="1:3" ht="15.75" x14ac:dyDescent="0.2">
      <c r="A1100" s="16"/>
      <c r="B1100" s="16"/>
      <c r="C1100" s="16"/>
    </row>
    <row r="1101" spans="1:3" ht="15.75" x14ac:dyDescent="0.2">
      <c r="A1101" s="16"/>
      <c r="B1101" s="16"/>
      <c r="C1101" s="16"/>
    </row>
    <row r="1102" spans="1:3" ht="15.75" x14ac:dyDescent="0.2">
      <c r="A1102" s="16"/>
      <c r="B1102" s="16"/>
      <c r="C1102" s="16"/>
    </row>
    <row r="1103" spans="1:3" ht="15.75" x14ac:dyDescent="0.2">
      <c r="A1103" s="16"/>
      <c r="B1103" s="16"/>
      <c r="C1103" s="16"/>
    </row>
    <row r="1104" spans="1:3" ht="15.75" x14ac:dyDescent="0.2">
      <c r="A1104" s="16"/>
      <c r="B1104" s="16"/>
      <c r="C1104" s="16"/>
    </row>
    <row r="1105" spans="1:3" ht="15.75" x14ac:dyDescent="0.2">
      <c r="A1105" s="16"/>
      <c r="B1105" s="16"/>
      <c r="C1105" s="16"/>
    </row>
    <row r="1106" spans="1:3" ht="15.75" x14ac:dyDescent="0.2">
      <c r="A1106" s="16"/>
      <c r="B1106" s="16"/>
      <c r="C1106" s="16"/>
    </row>
    <row r="1107" spans="1:3" ht="15.75" x14ac:dyDescent="0.2">
      <c r="A1107" s="16"/>
      <c r="B1107" s="16"/>
      <c r="C1107" s="16"/>
    </row>
    <row r="1108" spans="1:3" ht="15.75" x14ac:dyDescent="0.2">
      <c r="A1108" s="16"/>
      <c r="B1108" s="16"/>
      <c r="C1108" s="16"/>
    </row>
    <row r="1109" spans="1:3" ht="15.75" x14ac:dyDescent="0.2">
      <c r="A1109" s="16"/>
      <c r="B1109" s="16"/>
      <c r="C1109" s="16"/>
    </row>
    <row r="1110" spans="1:3" ht="15.75" x14ac:dyDescent="0.2">
      <c r="A1110" s="16"/>
      <c r="B1110" s="16"/>
      <c r="C1110" s="16"/>
    </row>
    <row r="1111" spans="1:3" ht="15.75" x14ac:dyDescent="0.2">
      <c r="A1111" s="16"/>
      <c r="B1111" s="16"/>
      <c r="C1111" s="16"/>
    </row>
    <row r="1112" spans="1:3" ht="15.75" x14ac:dyDescent="0.2">
      <c r="A1112" s="16"/>
      <c r="B1112" s="16"/>
      <c r="C1112" s="16"/>
    </row>
    <row r="1113" spans="1:3" ht="15.75" x14ac:dyDescent="0.2">
      <c r="A1113" s="16"/>
      <c r="B1113" s="16"/>
      <c r="C1113" s="16"/>
    </row>
    <row r="1114" spans="1:3" ht="15.75" x14ac:dyDescent="0.2">
      <c r="A1114" s="16"/>
      <c r="B1114" s="16"/>
      <c r="C1114" s="16"/>
    </row>
    <row r="1115" spans="1:3" ht="15.75" x14ac:dyDescent="0.2">
      <c r="A1115" s="16"/>
      <c r="B1115" s="16"/>
      <c r="C1115" s="16"/>
    </row>
    <row r="1116" spans="1:3" ht="15.75" x14ac:dyDescent="0.2">
      <c r="A1116" s="16"/>
      <c r="B1116" s="16"/>
      <c r="C1116" s="16"/>
    </row>
    <row r="1117" spans="1:3" ht="15.75" x14ac:dyDescent="0.2">
      <c r="A1117" s="16"/>
      <c r="B1117" s="16"/>
      <c r="C1117" s="16"/>
    </row>
    <row r="1118" spans="1:3" ht="15.75" x14ac:dyDescent="0.2">
      <c r="A1118" s="16"/>
      <c r="B1118" s="16"/>
      <c r="C1118" s="16"/>
    </row>
    <row r="1119" spans="1:3" ht="15.75" x14ac:dyDescent="0.2">
      <c r="A1119" s="16"/>
      <c r="B1119" s="16"/>
      <c r="C1119" s="16"/>
    </row>
    <row r="1120" spans="1:3" ht="15.75" x14ac:dyDescent="0.2">
      <c r="A1120" s="16"/>
      <c r="B1120" s="16"/>
      <c r="C1120" s="16"/>
    </row>
    <row r="1121" spans="1:3" ht="15.75" x14ac:dyDescent="0.2">
      <c r="A1121" s="16"/>
      <c r="B1121" s="16"/>
      <c r="C1121" s="16"/>
    </row>
    <row r="1122" spans="1:3" ht="15.75" x14ac:dyDescent="0.2">
      <c r="A1122" s="16"/>
      <c r="B1122" s="16"/>
      <c r="C1122" s="16"/>
    </row>
    <row r="1123" spans="1:3" ht="15.75" x14ac:dyDescent="0.2">
      <c r="A1123" s="16"/>
      <c r="B1123" s="16"/>
      <c r="C1123" s="16"/>
    </row>
    <row r="1124" spans="1:3" ht="15.75" x14ac:dyDescent="0.2">
      <c r="A1124" s="16"/>
      <c r="B1124" s="16"/>
      <c r="C1124" s="16"/>
    </row>
    <row r="1125" spans="1:3" ht="15.75" x14ac:dyDescent="0.2">
      <c r="A1125" s="16"/>
      <c r="B1125" s="16"/>
      <c r="C1125" s="16"/>
    </row>
    <row r="1126" spans="1:3" ht="15.75" x14ac:dyDescent="0.2">
      <c r="A1126" s="16"/>
      <c r="B1126" s="16"/>
      <c r="C1126" s="16"/>
    </row>
    <row r="1127" spans="1:3" ht="15.75" x14ac:dyDescent="0.2">
      <c r="A1127" s="16"/>
      <c r="B1127" s="16"/>
      <c r="C1127" s="16"/>
    </row>
    <row r="1128" spans="1:3" ht="15.75" x14ac:dyDescent="0.2">
      <c r="A1128" s="16"/>
      <c r="B1128" s="16"/>
      <c r="C1128" s="16"/>
    </row>
    <row r="1129" spans="1:3" ht="15.75" x14ac:dyDescent="0.2">
      <c r="A1129" s="16"/>
      <c r="B1129" s="16"/>
      <c r="C1129" s="16"/>
    </row>
    <row r="1130" spans="1:3" ht="15.75" x14ac:dyDescent="0.2">
      <c r="A1130" s="16"/>
      <c r="B1130" s="16"/>
      <c r="C1130" s="16"/>
    </row>
    <row r="1131" spans="1:3" ht="15.75" x14ac:dyDescent="0.2">
      <c r="A1131" s="16"/>
      <c r="B1131" s="16"/>
      <c r="C1131" s="16"/>
    </row>
    <row r="1132" spans="1:3" ht="15.75" x14ac:dyDescent="0.2">
      <c r="A1132" s="16"/>
      <c r="B1132" s="16"/>
      <c r="C1132" s="16"/>
    </row>
    <row r="1133" spans="1:3" ht="15.75" x14ac:dyDescent="0.2">
      <c r="A1133" s="16"/>
      <c r="B1133" s="16"/>
      <c r="C1133" s="16"/>
    </row>
    <row r="1134" spans="1:3" ht="15.75" x14ac:dyDescent="0.2">
      <c r="A1134" s="16"/>
      <c r="B1134" s="16"/>
      <c r="C1134" s="16"/>
    </row>
    <row r="1135" spans="1:3" ht="15.75" x14ac:dyDescent="0.2">
      <c r="A1135" s="16"/>
      <c r="B1135" s="16"/>
      <c r="C1135" s="16"/>
    </row>
    <row r="1136" spans="1:3" ht="15.75" x14ac:dyDescent="0.2">
      <c r="A1136" s="16"/>
      <c r="B1136" s="16"/>
      <c r="C1136" s="16"/>
    </row>
    <row r="1137" spans="1:3" ht="15.75" x14ac:dyDescent="0.2">
      <c r="A1137" s="16"/>
      <c r="B1137" s="16"/>
      <c r="C1137" s="16"/>
    </row>
    <row r="1138" spans="1:3" ht="15.75" x14ac:dyDescent="0.2">
      <c r="A1138" s="16"/>
      <c r="B1138" s="16"/>
      <c r="C1138" s="16"/>
    </row>
    <row r="1139" spans="1:3" ht="15.75" x14ac:dyDescent="0.2">
      <c r="A1139" s="16"/>
      <c r="B1139" s="16"/>
      <c r="C1139" s="16"/>
    </row>
    <row r="1140" spans="1:3" ht="15.75" x14ac:dyDescent="0.2">
      <c r="A1140" s="16"/>
      <c r="B1140" s="16"/>
      <c r="C1140" s="16"/>
    </row>
    <row r="1141" spans="1:3" ht="15.75" x14ac:dyDescent="0.2">
      <c r="A1141" s="16"/>
      <c r="B1141" s="16"/>
      <c r="C1141" s="16"/>
    </row>
    <row r="1142" spans="1:3" ht="15.75" x14ac:dyDescent="0.2">
      <c r="A1142" s="16"/>
      <c r="B1142" s="16"/>
      <c r="C1142" s="16"/>
    </row>
    <row r="1143" spans="1:3" ht="15.75" x14ac:dyDescent="0.2">
      <c r="A1143" s="16"/>
      <c r="B1143" s="16"/>
      <c r="C1143" s="16"/>
    </row>
    <row r="1144" spans="1:3" ht="15.75" x14ac:dyDescent="0.2">
      <c r="A1144" s="16"/>
      <c r="B1144" s="16"/>
      <c r="C1144" s="16"/>
    </row>
    <row r="1145" spans="1:3" ht="15.75" x14ac:dyDescent="0.2">
      <c r="A1145" s="16"/>
      <c r="B1145" s="16"/>
      <c r="C1145" s="16"/>
    </row>
    <row r="1146" spans="1:3" ht="15.75" x14ac:dyDescent="0.2">
      <c r="A1146" s="16"/>
      <c r="B1146" s="16"/>
      <c r="C1146" s="16"/>
    </row>
    <row r="1147" spans="1:3" ht="15.75" x14ac:dyDescent="0.2">
      <c r="A1147" s="16"/>
      <c r="B1147" s="16"/>
      <c r="C1147" s="16"/>
    </row>
    <row r="1148" spans="1:3" ht="15.75" x14ac:dyDescent="0.2">
      <c r="A1148" s="16"/>
      <c r="B1148" s="16"/>
      <c r="C1148" s="16"/>
    </row>
    <row r="1149" spans="1:3" ht="15.75" x14ac:dyDescent="0.2">
      <c r="A1149" s="16"/>
      <c r="B1149" s="16"/>
      <c r="C1149" s="16"/>
    </row>
    <row r="1150" spans="1:3" ht="15.75" x14ac:dyDescent="0.2">
      <c r="A1150" s="16"/>
      <c r="B1150" s="16"/>
      <c r="C1150" s="16"/>
    </row>
    <row r="1151" spans="1:3" ht="15.75" x14ac:dyDescent="0.2">
      <c r="A1151" s="16"/>
      <c r="B1151" s="16"/>
      <c r="C1151" s="16"/>
    </row>
    <row r="1152" spans="1:3" ht="15.75" x14ac:dyDescent="0.2">
      <c r="A1152" s="16"/>
      <c r="B1152" s="16"/>
      <c r="C1152" s="16"/>
    </row>
    <row r="1153" spans="1:3" ht="15.75" x14ac:dyDescent="0.2">
      <c r="A1153" s="16"/>
      <c r="B1153" s="16"/>
      <c r="C1153" s="16"/>
    </row>
    <row r="1154" spans="1:3" ht="15.75" x14ac:dyDescent="0.2">
      <c r="A1154" s="16"/>
      <c r="B1154" s="16"/>
      <c r="C1154" s="16"/>
    </row>
    <row r="1155" spans="1:3" ht="15.75" x14ac:dyDescent="0.2">
      <c r="A1155" s="16"/>
      <c r="B1155" s="16"/>
      <c r="C1155" s="16"/>
    </row>
    <row r="1156" spans="1:3" ht="15.75" x14ac:dyDescent="0.2">
      <c r="A1156" s="16"/>
      <c r="B1156" s="16"/>
      <c r="C1156" s="16"/>
    </row>
    <row r="1157" spans="1:3" ht="15.75" x14ac:dyDescent="0.2">
      <c r="A1157" s="16"/>
      <c r="B1157" s="16"/>
      <c r="C1157" s="16"/>
    </row>
    <row r="1158" spans="1:3" ht="15.75" x14ac:dyDescent="0.2">
      <c r="A1158" s="16"/>
      <c r="B1158" s="16"/>
      <c r="C1158" s="16"/>
    </row>
    <row r="1159" spans="1:3" ht="15.75" x14ac:dyDescent="0.2">
      <c r="A1159" s="16"/>
      <c r="B1159" s="16"/>
      <c r="C1159" s="16"/>
    </row>
    <row r="1160" spans="1:3" ht="15.75" x14ac:dyDescent="0.2">
      <c r="A1160" s="16"/>
      <c r="B1160" s="16"/>
      <c r="C1160" s="16"/>
    </row>
    <row r="1161" spans="1:3" ht="15.75" x14ac:dyDescent="0.2">
      <c r="A1161" s="16"/>
      <c r="B1161" s="16"/>
      <c r="C1161" s="16"/>
    </row>
    <row r="1162" spans="1:3" ht="15.75" x14ac:dyDescent="0.2">
      <c r="A1162" s="16"/>
      <c r="B1162" s="16"/>
      <c r="C1162" s="16"/>
    </row>
    <row r="1163" spans="1:3" ht="15.75" x14ac:dyDescent="0.2">
      <c r="A1163" s="16"/>
      <c r="B1163" s="16"/>
      <c r="C1163" s="16"/>
    </row>
    <row r="1164" spans="1:3" ht="15.75" x14ac:dyDescent="0.2">
      <c r="A1164" s="16"/>
      <c r="B1164" s="16"/>
      <c r="C1164" s="16"/>
    </row>
    <row r="1165" spans="1:3" ht="15.75" x14ac:dyDescent="0.2">
      <c r="A1165" s="16"/>
      <c r="B1165" s="16"/>
      <c r="C1165" s="16"/>
    </row>
    <row r="1166" spans="1:3" ht="15.75" x14ac:dyDescent="0.2">
      <c r="A1166" s="16"/>
      <c r="B1166" s="16"/>
      <c r="C1166" s="16"/>
    </row>
    <row r="1167" spans="1:3" ht="15.75" x14ac:dyDescent="0.2">
      <c r="A1167" s="16"/>
      <c r="B1167" s="16"/>
      <c r="C1167" s="16"/>
    </row>
    <row r="1168" spans="1:3" ht="15.75" x14ac:dyDescent="0.2">
      <c r="A1168" s="16"/>
      <c r="B1168" s="16"/>
      <c r="C1168" s="16"/>
    </row>
    <row r="1169" spans="1:3" ht="15.75" x14ac:dyDescent="0.2">
      <c r="A1169" s="16"/>
      <c r="B1169" s="16"/>
      <c r="C1169" s="16"/>
    </row>
    <row r="1170" spans="1:3" ht="15.75" x14ac:dyDescent="0.2">
      <c r="A1170" s="16"/>
      <c r="B1170" s="16"/>
      <c r="C1170" s="16"/>
    </row>
    <row r="1171" spans="1:3" ht="15.75" x14ac:dyDescent="0.2">
      <c r="A1171" s="16"/>
      <c r="B1171" s="16"/>
      <c r="C1171" s="16"/>
    </row>
    <row r="1172" spans="1:3" ht="15.75" x14ac:dyDescent="0.2">
      <c r="A1172" s="16"/>
      <c r="B1172" s="16"/>
      <c r="C1172" s="16"/>
    </row>
    <row r="1173" spans="1:3" ht="15.75" x14ac:dyDescent="0.2">
      <c r="A1173" s="16"/>
      <c r="B1173" s="16"/>
      <c r="C1173" s="16"/>
    </row>
    <row r="1174" spans="1:3" ht="15.75" x14ac:dyDescent="0.2">
      <c r="A1174" s="16"/>
      <c r="B1174" s="16"/>
      <c r="C1174" s="16"/>
    </row>
    <row r="1175" spans="1:3" ht="15.75" x14ac:dyDescent="0.2">
      <c r="A1175" s="16"/>
      <c r="B1175" s="16"/>
      <c r="C1175" s="16"/>
    </row>
    <row r="1176" spans="1:3" ht="15.75" x14ac:dyDescent="0.2">
      <c r="A1176" s="16"/>
      <c r="B1176" s="16"/>
      <c r="C1176" s="16"/>
    </row>
    <row r="1177" spans="1:3" ht="15.75" x14ac:dyDescent="0.2">
      <c r="A1177" s="16"/>
      <c r="B1177" s="16"/>
      <c r="C1177" s="16"/>
    </row>
    <row r="1178" spans="1:3" ht="15.75" x14ac:dyDescent="0.2">
      <c r="A1178" s="16"/>
      <c r="B1178" s="16"/>
      <c r="C1178" s="16"/>
    </row>
    <row r="1179" spans="1:3" ht="15.75" x14ac:dyDescent="0.2">
      <c r="A1179" s="16"/>
      <c r="B1179" s="16"/>
      <c r="C1179" s="16"/>
    </row>
    <row r="1180" spans="1:3" ht="15.75" x14ac:dyDescent="0.2">
      <c r="A1180" s="16"/>
      <c r="B1180" s="16"/>
      <c r="C1180" s="16"/>
    </row>
    <row r="1181" spans="1:3" ht="15.75" x14ac:dyDescent="0.2">
      <c r="A1181" s="16"/>
      <c r="B1181" s="16"/>
      <c r="C1181" s="16"/>
    </row>
    <row r="1182" spans="1:3" ht="15.75" x14ac:dyDescent="0.2">
      <c r="A1182" s="16"/>
      <c r="B1182" s="16"/>
      <c r="C1182" s="16"/>
    </row>
    <row r="1183" spans="1:3" ht="15.75" x14ac:dyDescent="0.2">
      <c r="A1183" s="16"/>
      <c r="B1183" s="16"/>
      <c r="C1183" s="16"/>
    </row>
    <row r="1184" spans="1:3" ht="15.75" x14ac:dyDescent="0.2">
      <c r="A1184" s="16"/>
      <c r="B1184" s="16"/>
      <c r="C1184" s="16"/>
    </row>
    <row r="1185" spans="1:3" ht="15.75" x14ac:dyDescent="0.2">
      <c r="A1185" s="16"/>
      <c r="B1185" s="16"/>
      <c r="C1185" s="16"/>
    </row>
    <row r="1186" spans="1:3" ht="15.75" x14ac:dyDescent="0.2">
      <c r="A1186" s="16"/>
      <c r="B1186" s="16"/>
      <c r="C1186" s="16"/>
    </row>
    <row r="1187" spans="1:3" ht="15.75" x14ac:dyDescent="0.2">
      <c r="A1187" s="16"/>
      <c r="B1187" s="16"/>
      <c r="C1187" s="16"/>
    </row>
    <row r="1188" spans="1:3" ht="15.75" x14ac:dyDescent="0.2">
      <c r="A1188" s="16"/>
      <c r="B1188" s="16"/>
      <c r="C1188" s="16"/>
    </row>
    <row r="1189" spans="1:3" ht="15.75" x14ac:dyDescent="0.2">
      <c r="A1189" s="16"/>
      <c r="B1189" s="16"/>
      <c r="C1189" s="16"/>
    </row>
    <row r="1190" spans="1:3" ht="15.75" x14ac:dyDescent="0.2">
      <c r="A1190" s="16"/>
      <c r="B1190" s="16"/>
      <c r="C1190" s="16"/>
    </row>
    <row r="1191" spans="1:3" ht="15.75" x14ac:dyDescent="0.2">
      <c r="A1191" s="16"/>
      <c r="B1191" s="16"/>
      <c r="C1191" s="16"/>
    </row>
    <row r="1192" spans="1:3" ht="15.75" x14ac:dyDescent="0.2">
      <c r="A1192" s="16"/>
      <c r="B1192" s="16"/>
      <c r="C1192" s="16"/>
    </row>
    <row r="1193" spans="1:3" ht="15.75" x14ac:dyDescent="0.2">
      <c r="A1193" s="16"/>
      <c r="B1193" s="16"/>
      <c r="C1193" s="16"/>
    </row>
    <row r="1194" spans="1:3" ht="15.75" x14ac:dyDescent="0.2">
      <c r="A1194" s="16"/>
      <c r="B1194" s="16"/>
      <c r="C1194" s="16"/>
    </row>
    <row r="1195" spans="1:3" ht="15.75" x14ac:dyDescent="0.2">
      <c r="A1195" s="16"/>
      <c r="B1195" s="16"/>
      <c r="C1195" s="16"/>
    </row>
    <row r="1196" spans="1:3" ht="15.75" x14ac:dyDescent="0.2">
      <c r="A1196" s="16"/>
      <c r="B1196" s="16"/>
      <c r="C1196" s="16"/>
    </row>
    <row r="1197" spans="1:3" ht="15.75" x14ac:dyDescent="0.2">
      <c r="A1197" s="16"/>
      <c r="B1197" s="16"/>
      <c r="C1197" s="16"/>
    </row>
    <row r="1198" spans="1:3" ht="15.75" x14ac:dyDescent="0.2">
      <c r="A1198" s="16"/>
      <c r="B1198" s="16"/>
      <c r="C1198" s="16"/>
    </row>
    <row r="1199" spans="1:3" ht="15.75" x14ac:dyDescent="0.2">
      <c r="A1199" s="16"/>
      <c r="B1199" s="16"/>
      <c r="C1199" s="16"/>
    </row>
    <row r="1200" spans="1:3" ht="15.75" x14ac:dyDescent="0.2">
      <c r="A1200" s="16"/>
      <c r="B1200" s="16"/>
      <c r="C1200" s="16"/>
    </row>
    <row r="1201" spans="1:3" ht="15.75" x14ac:dyDescent="0.2">
      <c r="A1201" s="16"/>
      <c r="B1201" s="16"/>
      <c r="C1201" s="16"/>
    </row>
    <row r="1202" spans="1:3" ht="15.75" x14ac:dyDescent="0.2">
      <c r="A1202" s="16"/>
      <c r="B1202" s="16"/>
      <c r="C1202" s="16"/>
    </row>
    <row r="1203" spans="1:3" ht="15.75" x14ac:dyDescent="0.2">
      <c r="A1203" s="16"/>
      <c r="B1203" s="16"/>
      <c r="C1203" s="16"/>
    </row>
    <row r="1204" spans="1:3" ht="15.75" x14ac:dyDescent="0.2">
      <c r="A1204" s="16"/>
      <c r="B1204" s="16"/>
      <c r="C1204" s="16"/>
    </row>
    <row r="1205" spans="1:3" ht="15.75" x14ac:dyDescent="0.2">
      <c r="A1205" s="16"/>
      <c r="B1205" s="16"/>
      <c r="C1205" s="16"/>
    </row>
    <row r="1206" spans="1:3" ht="15.75" x14ac:dyDescent="0.2">
      <c r="A1206" s="16"/>
      <c r="B1206" s="16"/>
      <c r="C1206" s="16"/>
    </row>
    <row r="1207" spans="1:3" ht="15.75" x14ac:dyDescent="0.2">
      <c r="A1207" s="16"/>
      <c r="B1207" s="16"/>
      <c r="C1207" s="16"/>
    </row>
    <row r="1208" spans="1:3" ht="15.75" x14ac:dyDescent="0.2">
      <c r="A1208" s="16"/>
      <c r="B1208" s="16"/>
      <c r="C1208" s="16"/>
    </row>
    <row r="1209" spans="1:3" ht="15.75" x14ac:dyDescent="0.2">
      <c r="A1209" s="16"/>
      <c r="B1209" s="16"/>
      <c r="C1209" s="16"/>
    </row>
    <row r="1210" spans="1:3" ht="15.75" x14ac:dyDescent="0.2">
      <c r="A1210" s="16"/>
      <c r="B1210" s="16"/>
      <c r="C1210" s="16"/>
    </row>
    <row r="1211" spans="1:3" ht="15.75" x14ac:dyDescent="0.2">
      <c r="A1211" s="16"/>
      <c r="B1211" s="16"/>
      <c r="C1211" s="16"/>
    </row>
    <row r="1212" spans="1:3" ht="15.75" x14ac:dyDescent="0.2">
      <c r="A1212" s="16"/>
      <c r="B1212" s="16"/>
      <c r="C1212" s="16"/>
    </row>
    <row r="1213" spans="1:3" ht="15.75" x14ac:dyDescent="0.2">
      <c r="A1213" s="16"/>
      <c r="B1213" s="16"/>
      <c r="C1213" s="16"/>
    </row>
    <row r="1214" spans="1:3" ht="15.75" x14ac:dyDescent="0.2">
      <c r="A1214" s="16"/>
      <c r="B1214" s="16"/>
      <c r="C1214" s="16"/>
    </row>
    <row r="1215" spans="1:3" ht="15.75" x14ac:dyDescent="0.2">
      <c r="A1215" s="16"/>
      <c r="B1215" s="16"/>
      <c r="C1215" s="16"/>
    </row>
    <row r="1216" spans="1:3" ht="15.75" x14ac:dyDescent="0.2">
      <c r="A1216" s="16"/>
      <c r="B1216" s="16"/>
      <c r="C1216" s="16"/>
    </row>
    <row r="1217" spans="1:3" ht="15.75" x14ac:dyDescent="0.2">
      <c r="A1217" s="16"/>
      <c r="B1217" s="16"/>
      <c r="C1217" s="16"/>
    </row>
    <row r="1218" spans="1:3" ht="15.75" x14ac:dyDescent="0.2">
      <c r="A1218" s="16"/>
      <c r="B1218" s="16"/>
      <c r="C1218" s="16"/>
    </row>
    <row r="1219" spans="1:3" ht="15.75" x14ac:dyDescent="0.2">
      <c r="A1219" s="16"/>
      <c r="B1219" s="16"/>
      <c r="C1219" s="16"/>
    </row>
    <row r="1220" spans="1:3" ht="15.75" x14ac:dyDescent="0.2">
      <c r="A1220" s="16"/>
      <c r="B1220" s="16"/>
      <c r="C1220" s="16"/>
    </row>
    <row r="1221" spans="1:3" ht="15.75" x14ac:dyDescent="0.2">
      <c r="A1221" s="16"/>
      <c r="B1221" s="16"/>
      <c r="C1221" s="16"/>
    </row>
    <row r="1222" spans="1:3" ht="15.75" x14ac:dyDescent="0.2">
      <c r="A1222" s="16"/>
      <c r="B1222" s="16"/>
      <c r="C1222" s="16"/>
    </row>
    <row r="1223" spans="1:3" ht="15.75" x14ac:dyDescent="0.2">
      <c r="A1223" s="16"/>
      <c r="B1223" s="16"/>
      <c r="C1223" s="16"/>
    </row>
    <row r="1224" spans="1:3" ht="15.75" x14ac:dyDescent="0.2">
      <c r="A1224" s="16"/>
      <c r="B1224" s="16"/>
      <c r="C1224" s="16"/>
    </row>
    <row r="1225" spans="1:3" ht="15.75" x14ac:dyDescent="0.2">
      <c r="A1225" s="16"/>
      <c r="B1225" s="16"/>
      <c r="C1225" s="16"/>
    </row>
    <row r="1226" spans="1:3" ht="15.75" x14ac:dyDescent="0.2">
      <c r="A1226" s="16"/>
      <c r="B1226" s="16"/>
      <c r="C1226" s="16"/>
    </row>
    <row r="1227" spans="1:3" ht="15.75" x14ac:dyDescent="0.2">
      <c r="A1227" s="16"/>
      <c r="B1227" s="16"/>
      <c r="C1227" s="16"/>
    </row>
    <row r="1228" spans="1:3" ht="15.75" x14ac:dyDescent="0.2">
      <c r="A1228" s="16"/>
      <c r="B1228" s="16"/>
      <c r="C1228" s="16"/>
    </row>
    <row r="1229" spans="1:3" ht="15.75" x14ac:dyDescent="0.2">
      <c r="A1229" s="16"/>
      <c r="B1229" s="16"/>
      <c r="C1229" s="16"/>
    </row>
    <row r="1230" spans="1:3" ht="15.75" x14ac:dyDescent="0.2">
      <c r="A1230" s="16"/>
      <c r="B1230" s="16"/>
      <c r="C1230" s="16"/>
    </row>
    <row r="1231" spans="1:3" ht="15.75" x14ac:dyDescent="0.2">
      <c r="A1231" s="16"/>
      <c r="B1231" s="16"/>
      <c r="C1231" s="16"/>
    </row>
    <row r="1232" spans="1:3" ht="15.75" x14ac:dyDescent="0.2">
      <c r="A1232" s="16"/>
      <c r="B1232" s="16"/>
      <c r="C1232" s="16"/>
    </row>
    <row r="1233" spans="1:3" ht="15.75" x14ac:dyDescent="0.2">
      <c r="A1233" s="16"/>
      <c r="B1233" s="16"/>
      <c r="C1233" s="16"/>
    </row>
    <row r="1234" spans="1:3" ht="15.75" x14ac:dyDescent="0.2">
      <c r="A1234" s="16"/>
      <c r="B1234" s="16"/>
      <c r="C1234" s="16"/>
    </row>
    <row r="1235" spans="1:3" ht="15.75" x14ac:dyDescent="0.2">
      <c r="A1235" s="16"/>
      <c r="B1235" s="16"/>
      <c r="C1235" s="16"/>
    </row>
    <row r="1236" spans="1:3" ht="15.75" x14ac:dyDescent="0.2">
      <c r="A1236" s="16"/>
      <c r="B1236" s="16"/>
      <c r="C1236" s="16"/>
    </row>
    <row r="1237" spans="1:3" ht="15.75" x14ac:dyDescent="0.2">
      <c r="A1237" s="16"/>
      <c r="B1237" s="16"/>
      <c r="C1237" s="16"/>
    </row>
    <row r="1238" spans="1:3" ht="15.75" x14ac:dyDescent="0.2">
      <c r="A1238" s="16"/>
      <c r="B1238" s="16"/>
      <c r="C1238" s="16"/>
    </row>
    <row r="1239" spans="1:3" ht="15.75" x14ac:dyDescent="0.2">
      <c r="A1239" s="16"/>
      <c r="B1239" s="16"/>
      <c r="C1239" s="16"/>
    </row>
    <row r="1240" spans="1:3" ht="15.75" x14ac:dyDescent="0.2">
      <c r="A1240" s="16"/>
      <c r="B1240" s="16"/>
      <c r="C1240" s="16"/>
    </row>
    <row r="1241" spans="1:3" ht="15.75" x14ac:dyDescent="0.2">
      <c r="A1241" s="16"/>
      <c r="B1241" s="16"/>
      <c r="C1241" s="16"/>
    </row>
    <row r="1242" spans="1:3" ht="15.75" x14ac:dyDescent="0.2">
      <c r="A1242" s="16"/>
      <c r="B1242" s="16"/>
      <c r="C1242" s="16"/>
    </row>
    <row r="1243" spans="1:3" ht="15.75" x14ac:dyDescent="0.2">
      <c r="A1243" s="16"/>
      <c r="B1243" s="16"/>
      <c r="C1243" s="16"/>
    </row>
    <row r="1244" spans="1:3" ht="15.75" x14ac:dyDescent="0.2">
      <c r="A1244" s="16"/>
      <c r="B1244" s="16"/>
      <c r="C1244" s="16"/>
    </row>
    <row r="1245" spans="1:3" ht="15.75" x14ac:dyDescent="0.2">
      <c r="A1245" s="16"/>
      <c r="B1245" s="16"/>
      <c r="C1245" s="16"/>
    </row>
    <row r="1246" spans="1:3" ht="15.75" x14ac:dyDescent="0.2">
      <c r="A1246" s="16"/>
      <c r="B1246" s="16"/>
      <c r="C1246" s="16"/>
    </row>
    <row r="1247" spans="1:3" ht="15.75" x14ac:dyDescent="0.2">
      <c r="A1247" s="16"/>
      <c r="B1247" s="16"/>
      <c r="C1247" s="16"/>
    </row>
    <row r="1248" spans="1:3" ht="15.75" x14ac:dyDescent="0.2">
      <c r="A1248" s="16"/>
      <c r="B1248" s="16"/>
      <c r="C1248" s="16"/>
    </row>
    <row r="1249" spans="1:3" ht="15.75" x14ac:dyDescent="0.2">
      <c r="A1249" s="16"/>
      <c r="B1249" s="16"/>
      <c r="C1249" s="16"/>
    </row>
    <row r="1250" spans="1:3" ht="15.75" x14ac:dyDescent="0.2">
      <c r="A1250" s="16"/>
      <c r="B1250" s="16"/>
      <c r="C1250" s="16"/>
    </row>
    <row r="1251" spans="1:3" ht="15.75" x14ac:dyDescent="0.2">
      <c r="A1251" s="16"/>
      <c r="B1251" s="16"/>
      <c r="C1251" s="16"/>
    </row>
    <row r="1252" spans="1:3" ht="15.75" x14ac:dyDescent="0.2">
      <c r="A1252" s="16"/>
      <c r="B1252" s="16"/>
      <c r="C1252" s="16"/>
    </row>
    <row r="1253" spans="1:3" ht="15.75" x14ac:dyDescent="0.2">
      <c r="A1253" s="16"/>
      <c r="B1253" s="16"/>
      <c r="C1253" s="16"/>
    </row>
    <row r="1254" spans="1:3" ht="15.75" x14ac:dyDescent="0.2">
      <c r="A1254" s="16"/>
      <c r="B1254" s="16"/>
      <c r="C1254" s="16"/>
    </row>
    <row r="1255" spans="1:3" ht="15.75" x14ac:dyDescent="0.2">
      <c r="A1255" s="16"/>
      <c r="B1255" s="16"/>
      <c r="C1255" s="16"/>
    </row>
    <row r="1256" spans="1:3" ht="15.75" x14ac:dyDescent="0.2">
      <c r="A1256" s="16"/>
      <c r="B1256" s="16"/>
      <c r="C1256" s="16"/>
    </row>
    <row r="1257" spans="1:3" ht="15.75" x14ac:dyDescent="0.2">
      <c r="A1257" s="16"/>
      <c r="B1257" s="16"/>
      <c r="C1257" s="16"/>
    </row>
    <row r="1258" spans="1:3" ht="15.75" x14ac:dyDescent="0.2">
      <c r="A1258" s="16"/>
      <c r="B1258" s="16"/>
      <c r="C1258" s="16"/>
    </row>
    <row r="1259" spans="1:3" ht="15.75" x14ac:dyDescent="0.2">
      <c r="A1259" s="16"/>
      <c r="B1259" s="16"/>
      <c r="C1259" s="16"/>
    </row>
    <row r="1260" spans="1:3" ht="15.75" x14ac:dyDescent="0.2">
      <c r="A1260" s="16"/>
      <c r="B1260" s="16"/>
      <c r="C1260" s="16"/>
    </row>
    <row r="1261" spans="1:3" ht="15.75" x14ac:dyDescent="0.2">
      <c r="A1261" s="16"/>
      <c r="B1261" s="16"/>
      <c r="C1261" s="16"/>
    </row>
    <row r="1262" spans="1:3" ht="15.75" x14ac:dyDescent="0.2">
      <c r="A1262" s="16"/>
      <c r="B1262" s="16"/>
      <c r="C1262" s="16"/>
    </row>
    <row r="1263" spans="1:3" ht="15.75" x14ac:dyDescent="0.2">
      <c r="A1263" s="16"/>
      <c r="B1263" s="16"/>
      <c r="C1263" s="16"/>
    </row>
    <row r="1264" spans="1:3" ht="15.75" x14ac:dyDescent="0.2">
      <c r="A1264" s="16"/>
      <c r="B1264" s="16"/>
      <c r="C1264" s="16"/>
    </row>
    <row r="1265" spans="1:3" ht="15.75" x14ac:dyDescent="0.2">
      <c r="A1265" s="16"/>
      <c r="B1265" s="16"/>
      <c r="C1265" s="16"/>
    </row>
    <row r="1266" spans="1:3" ht="15.75" x14ac:dyDescent="0.2">
      <c r="A1266" s="16"/>
      <c r="B1266" s="16"/>
      <c r="C1266" s="16"/>
    </row>
    <row r="1267" spans="1:3" ht="15.75" x14ac:dyDescent="0.2">
      <c r="A1267" s="16"/>
      <c r="B1267" s="16"/>
      <c r="C1267" s="16"/>
    </row>
    <row r="1268" spans="1:3" ht="15.75" x14ac:dyDescent="0.2">
      <c r="A1268" s="16"/>
      <c r="B1268" s="16"/>
      <c r="C1268" s="16"/>
    </row>
    <row r="1269" spans="1:3" ht="15.75" x14ac:dyDescent="0.2">
      <c r="A1269" s="16"/>
      <c r="B1269" s="16"/>
      <c r="C1269" s="16"/>
    </row>
    <row r="1270" spans="1:3" ht="15.75" x14ac:dyDescent="0.2">
      <c r="A1270" s="16"/>
      <c r="B1270" s="16"/>
      <c r="C1270" s="16"/>
    </row>
    <row r="1271" spans="1:3" ht="15.75" x14ac:dyDescent="0.2">
      <c r="A1271" s="16"/>
      <c r="B1271" s="16"/>
      <c r="C1271" s="16"/>
    </row>
    <row r="1272" spans="1:3" ht="15.75" x14ac:dyDescent="0.2">
      <c r="A1272" s="16"/>
      <c r="B1272" s="16"/>
      <c r="C1272" s="16"/>
    </row>
    <row r="1273" spans="1:3" ht="15.75" x14ac:dyDescent="0.2">
      <c r="A1273" s="16"/>
      <c r="B1273" s="16"/>
      <c r="C1273" s="16"/>
    </row>
    <row r="1274" spans="1:3" ht="15.75" x14ac:dyDescent="0.2">
      <c r="A1274" s="16"/>
      <c r="B1274" s="16"/>
      <c r="C1274" s="16"/>
    </row>
    <row r="1275" spans="1:3" ht="15.75" x14ac:dyDescent="0.2">
      <c r="A1275" s="16"/>
      <c r="B1275" s="16"/>
      <c r="C1275" s="16"/>
    </row>
    <row r="1276" spans="1:3" ht="15.75" x14ac:dyDescent="0.2">
      <c r="A1276" s="16"/>
      <c r="B1276" s="16"/>
      <c r="C1276" s="16"/>
    </row>
    <row r="1277" spans="1:3" ht="15.75" x14ac:dyDescent="0.2">
      <c r="A1277" s="16"/>
      <c r="B1277" s="16"/>
      <c r="C1277" s="16"/>
    </row>
    <row r="1278" spans="1:3" ht="15.75" x14ac:dyDescent="0.2">
      <c r="A1278" s="16"/>
      <c r="B1278" s="16"/>
      <c r="C1278" s="16"/>
    </row>
    <row r="1279" spans="1:3" ht="15.75" x14ac:dyDescent="0.2">
      <c r="A1279" s="16"/>
      <c r="B1279" s="16"/>
      <c r="C1279" s="16"/>
    </row>
    <row r="1280" spans="1:3" ht="15.75" x14ac:dyDescent="0.2">
      <c r="A1280" s="16"/>
      <c r="B1280" s="16"/>
      <c r="C1280" s="16"/>
    </row>
    <row r="1281" spans="1:3" ht="15.75" x14ac:dyDescent="0.2">
      <c r="A1281" s="16"/>
      <c r="B1281" s="16"/>
      <c r="C1281" s="16"/>
    </row>
    <row r="1282" spans="1:3" ht="15.75" x14ac:dyDescent="0.2">
      <c r="A1282" s="16"/>
      <c r="B1282" s="16"/>
      <c r="C1282" s="16"/>
    </row>
    <row r="1283" spans="1:3" ht="15.75" x14ac:dyDescent="0.2">
      <c r="A1283" s="16"/>
      <c r="B1283" s="16"/>
      <c r="C1283" s="16"/>
    </row>
    <row r="1284" spans="1:3" ht="15.75" x14ac:dyDescent="0.2">
      <c r="A1284" s="16"/>
      <c r="B1284" s="16"/>
      <c r="C1284" s="16"/>
    </row>
    <row r="1285" spans="1:3" ht="15.75" x14ac:dyDescent="0.2">
      <c r="A1285" s="16"/>
      <c r="B1285" s="16"/>
      <c r="C1285" s="16"/>
    </row>
    <row r="1286" spans="1:3" ht="15.75" x14ac:dyDescent="0.2">
      <c r="A1286" s="16"/>
      <c r="B1286" s="16"/>
      <c r="C1286" s="16"/>
    </row>
    <row r="1287" spans="1:3" ht="15.75" x14ac:dyDescent="0.2">
      <c r="A1287" s="16"/>
      <c r="B1287" s="16"/>
      <c r="C1287" s="16"/>
    </row>
    <row r="1288" spans="1:3" ht="15.75" x14ac:dyDescent="0.2">
      <c r="A1288" s="16"/>
      <c r="B1288" s="16"/>
      <c r="C1288" s="16"/>
    </row>
    <row r="1289" spans="1:3" ht="15.75" x14ac:dyDescent="0.2">
      <c r="A1289" s="16"/>
      <c r="B1289" s="16"/>
      <c r="C1289" s="16"/>
    </row>
    <row r="1290" spans="1:3" ht="15.75" x14ac:dyDescent="0.2">
      <c r="A1290" s="16"/>
      <c r="B1290" s="16"/>
      <c r="C1290" s="16"/>
    </row>
    <row r="1291" spans="1:3" ht="15.75" x14ac:dyDescent="0.2">
      <c r="A1291" s="16"/>
      <c r="B1291" s="16"/>
      <c r="C1291" s="16"/>
    </row>
    <row r="1292" spans="1:3" ht="15.75" x14ac:dyDescent="0.2">
      <c r="A1292" s="16"/>
      <c r="B1292" s="16"/>
      <c r="C1292" s="16"/>
    </row>
    <row r="1293" spans="1:3" ht="15.75" x14ac:dyDescent="0.2">
      <c r="A1293" s="16"/>
      <c r="B1293" s="16"/>
      <c r="C1293" s="16"/>
    </row>
    <row r="1294" spans="1:3" ht="15.75" x14ac:dyDescent="0.2">
      <c r="A1294" s="16"/>
      <c r="B1294" s="16"/>
      <c r="C1294" s="16"/>
    </row>
    <row r="1295" spans="1:3" ht="15.75" x14ac:dyDescent="0.2">
      <c r="A1295" s="16"/>
      <c r="B1295" s="16"/>
      <c r="C1295" s="16"/>
    </row>
    <row r="1296" spans="1:3" ht="15.75" x14ac:dyDescent="0.2">
      <c r="A1296" s="16"/>
      <c r="B1296" s="16"/>
      <c r="C1296" s="16"/>
    </row>
    <row r="1297" spans="1:3" ht="15.75" x14ac:dyDescent="0.2">
      <c r="A1297" s="16"/>
      <c r="B1297" s="16"/>
      <c r="C1297" s="16"/>
    </row>
    <row r="1298" spans="1:3" ht="15.75" x14ac:dyDescent="0.2">
      <c r="A1298" s="16"/>
      <c r="B1298" s="16"/>
      <c r="C1298" s="16"/>
    </row>
    <row r="1299" spans="1:3" ht="15.75" x14ac:dyDescent="0.2">
      <c r="A1299" s="16"/>
      <c r="B1299" s="16"/>
      <c r="C1299" s="16"/>
    </row>
    <row r="1300" spans="1:3" ht="15.75" x14ac:dyDescent="0.2">
      <c r="A1300" s="16"/>
      <c r="B1300" s="16"/>
      <c r="C1300" s="16"/>
    </row>
    <row r="1301" spans="1:3" ht="15.75" x14ac:dyDescent="0.2">
      <c r="A1301" s="16"/>
      <c r="B1301" s="16"/>
      <c r="C1301" s="16"/>
    </row>
    <row r="1302" spans="1:3" ht="15.75" x14ac:dyDescent="0.2">
      <c r="A1302" s="16"/>
      <c r="B1302" s="16"/>
      <c r="C1302" s="16"/>
    </row>
    <row r="1303" spans="1:3" ht="15.75" x14ac:dyDescent="0.2">
      <c r="A1303" s="16"/>
      <c r="B1303" s="16"/>
      <c r="C1303" s="16"/>
    </row>
    <row r="1304" spans="1:3" ht="15.75" x14ac:dyDescent="0.2">
      <c r="A1304" s="16"/>
      <c r="B1304" s="16"/>
      <c r="C1304" s="16"/>
    </row>
    <row r="1305" spans="1:3" ht="15.75" x14ac:dyDescent="0.2">
      <c r="A1305" s="16"/>
      <c r="B1305" s="16"/>
      <c r="C1305" s="16"/>
    </row>
    <row r="1306" spans="1:3" ht="15.75" x14ac:dyDescent="0.2">
      <c r="A1306" s="16"/>
      <c r="B1306" s="16"/>
      <c r="C1306" s="16"/>
    </row>
    <row r="1307" spans="1:3" ht="15.75" x14ac:dyDescent="0.2">
      <c r="A1307" s="16"/>
      <c r="B1307" s="16"/>
      <c r="C1307" s="16"/>
    </row>
    <row r="1308" spans="1:3" ht="15.75" x14ac:dyDescent="0.2">
      <c r="A1308" s="16"/>
      <c r="B1308" s="16"/>
      <c r="C1308" s="16"/>
    </row>
    <row r="1309" spans="1:3" ht="15.75" x14ac:dyDescent="0.2">
      <c r="A1309" s="16"/>
      <c r="B1309" s="16"/>
      <c r="C1309" s="16"/>
    </row>
    <row r="1310" spans="1:3" ht="15.75" x14ac:dyDescent="0.2">
      <c r="A1310" s="16"/>
      <c r="B1310" s="16"/>
      <c r="C1310" s="16"/>
    </row>
    <row r="1311" spans="1:3" ht="15.75" x14ac:dyDescent="0.2">
      <c r="A1311" s="16"/>
      <c r="B1311" s="16"/>
      <c r="C1311" s="16"/>
    </row>
    <row r="1312" spans="1:3" ht="15.75" x14ac:dyDescent="0.2">
      <c r="A1312" s="16"/>
      <c r="B1312" s="16"/>
      <c r="C1312" s="16"/>
    </row>
    <row r="1313" spans="1:3" ht="15.75" x14ac:dyDescent="0.2">
      <c r="A1313" s="16"/>
      <c r="B1313" s="16"/>
      <c r="C1313" s="16"/>
    </row>
    <row r="1314" spans="1:3" ht="15.75" x14ac:dyDescent="0.2">
      <c r="A1314" s="16"/>
      <c r="B1314" s="16"/>
      <c r="C1314" s="16"/>
    </row>
    <row r="1315" spans="1:3" ht="15.75" x14ac:dyDescent="0.2">
      <c r="A1315" s="16"/>
      <c r="B1315" s="16"/>
      <c r="C1315" s="16"/>
    </row>
    <row r="1316" spans="1:3" ht="15.75" x14ac:dyDescent="0.2">
      <c r="A1316" s="16"/>
      <c r="B1316" s="16"/>
      <c r="C1316" s="16"/>
    </row>
    <row r="1317" spans="1:3" ht="15.75" x14ac:dyDescent="0.2">
      <c r="A1317" s="16"/>
      <c r="B1317" s="16"/>
      <c r="C1317" s="16"/>
    </row>
    <row r="1318" spans="1:3" ht="15.75" x14ac:dyDescent="0.2">
      <c r="A1318" s="16"/>
      <c r="B1318" s="16"/>
      <c r="C1318" s="16"/>
    </row>
    <row r="1319" spans="1:3" ht="15.75" x14ac:dyDescent="0.2">
      <c r="A1319" s="16"/>
      <c r="B1319" s="16"/>
      <c r="C1319" s="16"/>
    </row>
    <row r="1320" spans="1:3" ht="15.75" x14ac:dyDescent="0.2">
      <c r="A1320" s="16"/>
      <c r="B1320" s="16"/>
      <c r="C1320" s="16"/>
    </row>
    <row r="1321" spans="1:3" ht="15.75" x14ac:dyDescent="0.2">
      <c r="A1321" s="16"/>
      <c r="B1321" s="16"/>
      <c r="C1321" s="16"/>
    </row>
    <row r="1322" spans="1:3" ht="15.75" x14ac:dyDescent="0.2">
      <c r="A1322" s="16"/>
      <c r="B1322" s="16"/>
      <c r="C1322" s="16"/>
    </row>
    <row r="1323" spans="1:3" ht="15.75" x14ac:dyDescent="0.2">
      <c r="A1323" s="16"/>
      <c r="B1323" s="16"/>
      <c r="C1323" s="16"/>
    </row>
    <row r="1324" spans="1:3" ht="15.75" x14ac:dyDescent="0.2">
      <c r="A1324" s="16"/>
      <c r="B1324" s="16"/>
      <c r="C1324" s="16"/>
    </row>
    <row r="1325" spans="1:3" ht="15.75" x14ac:dyDescent="0.2">
      <c r="A1325" s="16"/>
      <c r="B1325" s="16"/>
      <c r="C1325" s="16"/>
    </row>
    <row r="1326" spans="1:3" ht="15.75" x14ac:dyDescent="0.2">
      <c r="A1326" s="16"/>
      <c r="B1326" s="16"/>
      <c r="C1326" s="16"/>
    </row>
    <row r="1327" spans="1:3" ht="15.75" x14ac:dyDescent="0.2">
      <c r="A1327" s="16"/>
      <c r="B1327" s="16"/>
      <c r="C1327" s="16"/>
    </row>
    <row r="1328" spans="1:3" ht="15.75" x14ac:dyDescent="0.2">
      <c r="A1328" s="16"/>
      <c r="B1328" s="16"/>
      <c r="C1328" s="16"/>
    </row>
    <row r="1329" spans="1:3" ht="15.75" x14ac:dyDescent="0.2">
      <c r="A1329" s="16"/>
      <c r="B1329" s="16"/>
      <c r="C1329" s="16"/>
    </row>
    <row r="1330" spans="1:3" ht="15.75" x14ac:dyDescent="0.2">
      <c r="A1330" s="16"/>
      <c r="B1330" s="16"/>
      <c r="C1330" s="16"/>
    </row>
    <row r="1331" spans="1:3" ht="15.75" x14ac:dyDescent="0.2">
      <c r="A1331" s="16"/>
      <c r="B1331" s="16"/>
      <c r="C1331" s="16"/>
    </row>
    <row r="1332" spans="1:3" ht="15.75" x14ac:dyDescent="0.2">
      <c r="A1332" s="16"/>
      <c r="B1332" s="16"/>
      <c r="C1332" s="16"/>
    </row>
    <row r="1333" spans="1:3" ht="15.75" x14ac:dyDescent="0.2">
      <c r="A1333" s="16"/>
      <c r="B1333" s="16"/>
      <c r="C1333" s="16"/>
    </row>
    <row r="1334" spans="1:3" ht="15.75" x14ac:dyDescent="0.2">
      <c r="A1334" s="16"/>
      <c r="B1334" s="16"/>
      <c r="C1334" s="16"/>
    </row>
    <row r="1335" spans="1:3" ht="15.75" x14ac:dyDescent="0.2">
      <c r="A1335" s="16"/>
      <c r="B1335" s="16"/>
      <c r="C1335" s="16"/>
    </row>
    <row r="1336" spans="1:3" ht="15.75" x14ac:dyDescent="0.2">
      <c r="A1336" s="16"/>
      <c r="B1336" s="16"/>
      <c r="C1336" s="16"/>
    </row>
    <row r="1337" spans="1:3" ht="15.75" x14ac:dyDescent="0.2">
      <c r="A1337" s="16"/>
      <c r="B1337" s="16"/>
      <c r="C1337" s="16"/>
    </row>
    <row r="1338" spans="1:3" ht="15.75" x14ac:dyDescent="0.2">
      <c r="A1338" s="16"/>
      <c r="B1338" s="16"/>
      <c r="C1338" s="16"/>
    </row>
    <row r="1339" spans="1:3" ht="15.75" x14ac:dyDescent="0.2">
      <c r="A1339" s="16"/>
      <c r="B1339" s="16"/>
      <c r="C1339" s="16"/>
    </row>
    <row r="1340" spans="1:3" ht="15.75" x14ac:dyDescent="0.2">
      <c r="A1340" s="16"/>
      <c r="B1340" s="16"/>
      <c r="C1340" s="16"/>
    </row>
    <row r="1341" spans="1:3" ht="15.75" x14ac:dyDescent="0.2">
      <c r="A1341" s="16"/>
      <c r="B1341" s="16"/>
      <c r="C1341" s="16"/>
    </row>
    <row r="1342" spans="1:3" ht="15.75" x14ac:dyDescent="0.2">
      <c r="A1342" s="16"/>
      <c r="B1342" s="16"/>
      <c r="C1342" s="16"/>
    </row>
    <row r="1343" spans="1:3" ht="15.75" x14ac:dyDescent="0.2">
      <c r="A1343" s="16"/>
      <c r="B1343" s="16"/>
      <c r="C1343" s="16"/>
    </row>
    <row r="1344" spans="1:3" ht="15.75" x14ac:dyDescent="0.2">
      <c r="A1344" s="16"/>
      <c r="B1344" s="16"/>
      <c r="C1344" s="16"/>
    </row>
    <row r="1345" spans="1:3" ht="15.75" x14ac:dyDescent="0.2">
      <c r="A1345" s="16"/>
      <c r="B1345" s="16"/>
      <c r="C1345" s="16"/>
    </row>
    <row r="1346" spans="1:3" ht="15.75" x14ac:dyDescent="0.2">
      <c r="A1346" s="16"/>
      <c r="B1346" s="16"/>
      <c r="C1346" s="16"/>
    </row>
    <row r="1347" spans="1:3" ht="15.75" x14ac:dyDescent="0.2">
      <c r="A1347" s="16"/>
      <c r="B1347" s="16"/>
      <c r="C1347" s="16"/>
    </row>
    <row r="1348" spans="1:3" ht="15.75" x14ac:dyDescent="0.2">
      <c r="A1348" s="16"/>
      <c r="B1348" s="16"/>
      <c r="C1348" s="16"/>
    </row>
    <row r="1349" spans="1:3" ht="15.75" x14ac:dyDescent="0.2">
      <c r="A1349" s="16"/>
      <c r="B1349" s="16"/>
      <c r="C1349" s="16"/>
    </row>
    <row r="1350" spans="1:3" ht="15.75" x14ac:dyDescent="0.2">
      <c r="A1350" s="16"/>
      <c r="B1350" s="16"/>
      <c r="C1350" s="16"/>
    </row>
    <row r="1351" spans="1:3" ht="15.75" x14ac:dyDescent="0.2">
      <c r="A1351" s="16"/>
      <c r="B1351" s="16"/>
      <c r="C1351" s="16"/>
    </row>
    <row r="1352" spans="1:3" ht="15.75" x14ac:dyDescent="0.2">
      <c r="A1352" s="16"/>
      <c r="B1352" s="16"/>
      <c r="C1352" s="16"/>
    </row>
    <row r="1353" spans="1:3" ht="15.75" x14ac:dyDescent="0.2">
      <c r="A1353" s="16"/>
      <c r="B1353" s="16"/>
      <c r="C1353" s="16"/>
    </row>
    <row r="1354" spans="1:3" ht="15.75" x14ac:dyDescent="0.2">
      <c r="A1354" s="16"/>
      <c r="B1354" s="16"/>
      <c r="C1354" s="16"/>
    </row>
    <row r="1355" spans="1:3" ht="15.75" x14ac:dyDescent="0.2">
      <c r="A1355" s="16"/>
      <c r="B1355" s="16"/>
      <c r="C1355" s="16"/>
    </row>
    <row r="1356" spans="1:3" ht="15.75" x14ac:dyDescent="0.2">
      <c r="A1356" s="16"/>
      <c r="B1356" s="16"/>
      <c r="C1356" s="16"/>
    </row>
    <row r="1357" spans="1:3" ht="15.75" x14ac:dyDescent="0.2">
      <c r="A1357" s="16"/>
      <c r="B1357" s="16"/>
      <c r="C1357" s="16"/>
    </row>
    <row r="1358" spans="1:3" ht="15.75" x14ac:dyDescent="0.2">
      <c r="A1358" s="16"/>
      <c r="B1358" s="16"/>
      <c r="C1358" s="16"/>
    </row>
    <row r="1359" spans="1:3" ht="15.75" x14ac:dyDescent="0.2">
      <c r="A1359" s="16"/>
      <c r="B1359" s="16"/>
      <c r="C1359" s="16"/>
    </row>
    <row r="1360" spans="1:3" ht="15.75" x14ac:dyDescent="0.2">
      <c r="A1360" s="16"/>
      <c r="B1360" s="16"/>
      <c r="C1360" s="16"/>
    </row>
    <row r="1361" spans="1:3" ht="15.75" x14ac:dyDescent="0.2">
      <c r="A1361" s="16"/>
      <c r="B1361" s="16"/>
      <c r="C1361" s="16"/>
    </row>
    <row r="1362" spans="1:3" ht="15.75" x14ac:dyDescent="0.2">
      <c r="A1362" s="16"/>
      <c r="B1362" s="16"/>
      <c r="C1362" s="16"/>
    </row>
    <row r="1363" spans="1:3" ht="15.75" x14ac:dyDescent="0.2">
      <c r="A1363" s="16"/>
      <c r="B1363" s="16"/>
      <c r="C1363" s="16"/>
    </row>
    <row r="1364" spans="1:3" ht="15.75" x14ac:dyDescent="0.2">
      <c r="A1364" s="16"/>
      <c r="B1364" s="16"/>
      <c r="C1364" s="16"/>
    </row>
    <row r="1365" spans="1:3" ht="15.75" x14ac:dyDescent="0.2">
      <c r="A1365" s="16"/>
      <c r="B1365" s="16"/>
      <c r="C1365" s="16"/>
    </row>
    <row r="1366" spans="1:3" ht="15.75" x14ac:dyDescent="0.2">
      <c r="A1366" s="16"/>
      <c r="B1366" s="16"/>
      <c r="C1366" s="16"/>
    </row>
    <row r="1367" spans="1:3" ht="15.75" x14ac:dyDescent="0.2">
      <c r="A1367" s="16"/>
      <c r="B1367" s="16"/>
      <c r="C1367" s="16"/>
    </row>
    <row r="1368" spans="1:3" ht="15.75" x14ac:dyDescent="0.2">
      <c r="A1368" s="16"/>
      <c r="B1368" s="16"/>
      <c r="C1368" s="16"/>
    </row>
    <row r="1369" spans="1:3" ht="15.75" x14ac:dyDescent="0.2">
      <c r="A1369" s="16"/>
      <c r="B1369" s="16"/>
      <c r="C1369" s="16"/>
    </row>
    <row r="1370" spans="1:3" ht="15.75" x14ac:dyDescent="0.2">
      <c r="A1370" s="16"/>
      <c r="B1370" s="16"/>
      <c r="C1370" s="16"/>
    </row>
    <row r="1371" spans="1:3" ht="15.75" x14ac:dyDescent="0.2">
      <c r="A1371" s="16"/>
      <c r="B1371" s="16"/>
      <c r="C1371" s="16"/>
    </row>
    <row r="1372" spans="1:3" ht="15.75" x14ac:dyDescent="0.2">
      <c r="A1372" s="16"/>
      <c r="B1372" s="16"/>
      <c r="C1372" s="16"/>
    </row>
    <row r="1373" spans="1:3" ht="15.75" x14ac:dyDescent="0.2">
      <c r="A1373" s="16"/>
      <c r="B1373" s="16"/>
      <c r="C1373" s="16"/>
    </row>
    <row r="1374" spans="1:3" ht="15.75" x14ac:dyDescent="0.2">
      <c r="A1374" s="16"/>
      <c r="B1374" s="16"/>
      <c r="C1374" s="16"/>
    </row>
    <row r="1375" spans="1:3" ht="15.75" x14ac:dyDescent="0.2">
      <c r="A1375" s="16"/>
      <c r="B1375" s="16"/>
      <c r="C1375" s="16"/>
    </row>
    <row r="1376" spans="1:3" ht="15.75" x14ac:dyDescent="0.2">
      <c r="A1376" s="16"/>
      <c r="B1376" s="16"/>
      <c r="C1376" s="16"/>
    </row>
    <row r="1377" spans="1:3" ht="15.75" x14ac:dyDescent="0.2">
      <c r="A1377" s="16"/>
      <c r="B1377" s="16"/>
      <c r="C1377" s="16"/>
    </row>
    <row r="1378" spans="1:3" ht="15.75" x14ac:dyDescent="0.2">
      <c r="A1378" s="16"/>
      <c r="B1378" s="16"/>
      <c r="C1378" s="16"/>
    </row>
    <row r="1379" spans="1:3" ht="15.75" x14ac:dyDescent="0.2">
      <c r="A1379" s="16"/>
      <c r="B1379" s="16"/>
      <c r="C1379" s="16"/>
    </row>
    <row r="1380" spans="1:3" ht="15.75" x14ac:dyDescent="0.2">
      <c r="A1380" s="16"/>
      <c r="B1380" s="16"/>
      <c r="C1380" s="16"/>
    </row>
    <row r="1381" spans="1:3" ht="15.75" x14ac:dyDescent="0.2">
      <c r="A1381" s="16"/>
      <c r="B1381" s="16"/>
      <c r="C1381" s="16"/>
    </row>
    <row r="1382" spans="1:3" ht="15.75" x14ac:dyDescent="0.2">
      <c r="A1382" s="16"/>
      <c r="B1382" s="16"/>
      <c r="C1382" s="16"/>
    </row>
    <row r="1383" spans="1:3" ht="15.75" x14ac:dyDescent="0.2">
      <c r="A1383" s="16"/>
      <c r="B1383" s="16"/>
      <c r="C1383" s="16"/>
    </row>
    <row r="1384" spans="1:3" ht="15.75" x14ac:dyDescent="0.2">
      <c r="A1384" s="16"/>
      <c r="B1384" s="16"/>
      <c r="C1384" s="16"/>
    </row>
    <row r="1385" spans="1:3" ht="15.75" x14ac:dyDescent="0.2">
      <c r="A1385" s="16"/>
      <c r="B1385" s="16"/>
      <c r="C1385" s="16"/>
    </row>
    <row r="1386" spans="1:3" ht="15.75" x14ac:dyDescent="0.2">
      <c r="A1386" s="16"/>
      <c r="B1386" s="16"/>
      <c r="C1386" s="16"/>
    </row>
    <row r="1387" spans="1:3" ht="15.75" x14ac:dyDescent="0.2">
      <c r="A1387" s="16"/>
      <c r="B1387" s="16"/>
      <c r="C1387" s="16"/>
    </row>
    <row r="1388" spans="1:3" ht="15.75" x14ac:dyDescent="0.2">
      <c r="A1388" s="16"/>
      <c r="B1388" s="16"/>
      <c r="C1388" s="16"/>
    </row>
    <row r="1389" spans="1:3" ht="15.75" x14ac:dyDescent="0.2">
      <c r="A1389" s="16"/>
      <c r="B1389" s="16"/>
      <c r="C1389" s="16"/>
    </row>
    <row r="1390" spans="1:3" ht="15.75" x14ac:dyDescent="0.2">
      <c r="A1390" s="16"/>
      <c r="B1390" s="16"/>
      <c r="C1390" s="16"/>
    </row>
    <row r="1391" spans="1:3" ht="15.75" x14ac:dyDescent="0.2">
      <c r="A1391" s="16"/>
      <c r="B1391" s="16"/>
      <c r="C1391" s="16"/>
    </row>
    <row r="1392" spans="1:3" ht="15.75" x14ac:dyDescent="0.2">
      <c r="A1392" s="16"/>
      <c r="B1392" s="16"/>
      <c r="C1392" s="16"/>
    </row>
    <row r="1393" spans="1:3" ht="15.75" x14ac:dyDescent="0.2">
      <c r="A1393" s="16"/>
      <c r="B1393" s="16"/>
      <c r="C1393" s="16"/>
    </row>
    <row r="1394" spans="1:3" ht="15.75" x14ac:dyDescent="0.2">
      <c r="A1394" s="16"/>
      <c r="B1394" s="16"/>
      <c r="C1394" s="16"/>
    </row>
    <row r="1395" spans="1:3" ht="15.75" x14ac:dyDescent="0.2">
      <c r="A1395" s="16"/>
      <c r="B1395" s="16"/>
      <c r="C1395" s="16"/>
    </row>
    <row r="1396" spans="1:3" ht="15.75" x14ac:dyDescent="0.2">
      <c r="A1396" s="16"/>
      <c r="B1396" s="16"/>
      <c r="C1396" s="16"/>
    </row>
    <row r="1397" spans="1:3" ht="15.75" x14ac:dyDescent="0.2">
      <c r="A1397" s="16"/>
      <c r="B1397" s="16"/>
      <c r="C1397" s="16"/>
    </row>
    <row r="1398" spans="1:3" ht="15.75" x14ac:dyDescent="0.2">
      <c r="A1398" s="16"/>
      <c r="B1398" s="16"/>
      <c r="C1398" s="16"/>
    </row>
    <row r="1399" spans="1:3" ht="15.75" x14ac:dyDescent="0.2">
      <c r="A1399" s="16"/>
      <c r="B1399" s="16"/>
      <c r="C1399" s="16"/>
    </row>
    <row r="1400" spans="1:3" ht="15.75" x14ac:dyDescent="0.2">
      <c r="A1400" s="16"/>
      <c r="B1400" s="16"/>
      <c r="C1400" s="16"/>
    </row>
    <row r="1401" spans="1:3" ht="15.75" x14ac:dyDescent="0.2">
      <c r="A1401" s="16"/>
      <c r="B1401" s="16"/>
      <c r="C1401" s="16"/>
    </row>
    <row r="1402" spans="1:3" ht="15.75" x14ac:dyDescent="0.2">
      <c r="A1402" s="16"/>
      <c r="B1402" s="16"/>
      <c r="C1402" s="16"/>
    </row>
    <row r="1403" spans="1:3" ht="15.75" x14ac:dyDescent="0.2">
      <c r="A1403" s="16"/>
      <c r="B1403" s="16"/>
      <c r="C1403" s="16"/>
    </row>
    <row r="1404" spans="1:3" ht="15.75" x14ac:dyDescent="0.2">
      <c r="A1404" s="16"/>
      <c r="B1404" s="16"/>
      <c r="C1404" s="16"/>
    </row>
    <row r="1405" spans="1:3" ht="15.75" x14ac:dyDescent="0.2">
      <c r="A1405" s="16"/>
      <c r="B1405" s="16"/>
      <c r="C1405" s="16"/>
    </row>
    <row r="1406" spans="1:3" ht="15.75" x14ac:dyDescent="0.2">
      <c r="A1406" s="16"/>
      <c r="B1406" s="16"/>
      <c r="C1406" s="16"/>
    </row>
    <row r="1407" spans="1:3" ht="15.75" x14ac:dyDescent="0.2">
      <c r="A1407" s="16"/>
      <c r="B1407" s="16"/>
      <c r="C1407" s="16"/>
    </row>
    <row r="1408" spans="1:3" ht="15.75" x14ac:dyDescent="0.2">
      <c r="A1408" s="16"/>
      <c r="B1408" s="16"/>
      <c r="C1408" s="16"/>
    </row>
    <row r="1409" spans="1:3" ht="15.75" x14ac:dyDescent="0.2">
      <c r="A1409" s="16"/>
      <c r="B1409" s="16"/>
      <c r="C1409" s="16"/>
    </row>
    <row r="1410" spans="1:3" ht="15.75" x14ac:dyDescent="0.2">
      <c r="A1410" s="16"/>
      <c r="B1410" s="16"/>
      <c r="C1410" s="16"/>
    </row>
    <row r="1411" spans="1:3" ht="15.75" x14ac:dyDescent="0.2">
      <c r="A1411" s="16"/>
      <c r="B1411" s="16"/>
      <c r="C1411" s="16"/>
    </row>
    <row r="1412" spans="1:3" ht="15.75" x14ac:dyDescent="0.2">
      <c r="A1412" s="16"/>
      <c r="B1412" s="16"/>
      <c r="C1412" s="16"/>
    </row>
    <row r="1413" spans="1:3" ht="15.75" x14ac:dyDescent="0.2">
      <c r="A1413" s="16"/>
      <c r="B1413" s="16"/>
      <c r="C1413" s="16"/>
    </row>
    <row r="1414" spans="1:3" ht="15.75" x14ac:dyDescent="0.2">
      <c r="A1414" s="16"/>
      <c r="B1414" s="16"/>
      <c r="C1414" s="16"/>
    </row>
    <row r="1415" spans="1:3" ht="15.75" x14ac:dyDescent="0.2">
      <c r="A1415" s="16"/>
      <c r="B1415" s="16"/>
      <c r="C1415" s="16"/>
    </row>
    <row r="1416" spans="1:3" ht="15.75" x14ac:dyDescent="0.2">
      <c r="A1416" s="16"/>
      <c r="B1416" s="16"/>
      <c r="C1416" s="16"/>
    </row>
    <row r="1417" spans="1:3" ht="15.75" x14ac:dyDescent="0.2">
      <c r="A1417" s="16"/>
      <c r="B1417" s="16"/>
      <c r="C1417" s="16"/>
    </row>
    <row r="1418" spans="1:3" ht="15.75" x14ac:dyDescent="0.2">
      <c r="A1418" s="16"/>
      <c r="B1418" s="16"/>
      <c r="C1418" s="16"/>
    </row>
    <row r="1419" spans="1:3" ht="15.75" x14ac:dyDescent="0.2">
      <c r="A1419" s="16"/>
      <c r="B1419" s="16"/>
      <c r="C1419" s="16"/>
    </row>
    <row r="1420" spans="1:3" ht="15.75" x14ac:dyDescent="0.2">
      <c r="A1420" s="16"/>
      <c r="B1420" s="16"/>
      <c r="C1420" s="16"/>
    </row>
    <row r="1421" spans="1:3" ht="15.75" x14ac:dyDescent="0.2">
      <c r="A1421" s="16"/>
      <c r="B1421" s="16"/>
      <c r="C1421" s="16"/>
    </row>
    <row r="1422" spans="1:3" ht="15.75" x14ac:dyDescent="0.2">
      <c r="A1422" s="16"/>
      <c r="B1422" s="16"/>
      <c r="C1422" s="16"/>
    </row>
    <row r="1423" spans="1:3" ht="15.75" x14ac:dyDescent="0.2">
      <c r="A1423" s="16"/>
      <c r="B1423" s="16"/>
      <c r="C1423" s="16"/>
    </row>
    <row r="1424" spans="1:3" ht="15.75" x14ac:dyDescent="0.2">
      <c r="A1424" s="16"/>
      <c r="B1424" s="16"/>
      <c r="C1424" s="16"/>
    </row>
    <row r="1425" spans="1:3" ht="15.75" x14ac:dyDescent="0.2">
      <c r="A1425" s="16"/>
      <c r="B1425" s="16"/>
      <c r="C1425" s="16"/>
    </row>
    <row r="1426" spans="1:3" ht="15.75" x14ac:dyDescent="0.2">
      <c r="A1426" s="16"/>
      <c r="B1426" s="16"/>
      <c r="C1426" s="16"/>
    </row>
    <row r="1427" spans="1:3" ht="15.75" x14ac:dyDescent="0.2">
      <c r="A1427" s="16"/>
      <c r="B1427" s="16"/>
      <c r="C1427" s="16"/>
    </row>
    <row r="1428" spans="1:3" ht="15.75" x14ac:dyDescent="0.2">
      <c r="A1428" s="16"/>
      <c r="B1428" s="16"/>
      <c r="C1428" s="16"/>
    </row>
    <row r="1429" spans="1:3" ht="15.75" x14ac:dyDescent="0.2">
      <c r="A1429" s="16"/>
      <c r="B1429" s="16"/>
      <c r="C1429" s="16"/>
    </row>
    <row r="1430" spans="1:3" ht="15.75" x14ac:dyDescent="0.2">
      <c r="A1430" s="16"/>
      <c r="B1430" s="16"/>
      <c r="C1430" s="16"/>
    </row>
    <row r="1431" spans="1:3" ht="15.75" x14ac:dyDescent="0.2">
      <c r="A1431" s="16"/>
      <c r="B1431" s="16"/>
      <c r="C1431" s="16"/>
    </row>
    <row r="1432" spans="1:3" ht="15.75" x14ac:dyDescent="0.2">
      <c r="A1432" s="16"/>
      <c r="B1432" s="16"/>
      <c r="C1432" s="16"/>
    </row>
    <row r="1433" spans="1:3" ht="15.75" x14ac:dyDescent="0.2">
      <c r="A1433" s="16"/>
      <c r="B1433" s="16"/>
      <c r="C1433" s="16"/>
    </row>
    <row r="1434" spans="1:3" ht="15.75" x14ac:dyDescent="0.2">
      <c r="A1434" s="16"/>
      <c r="B1434" s="16"/>
      <c r="C1434" s="16"/>
    </row>
    <row r="1435" spans="1:3" ht="15.75" x14ac:dyDescent="0.2">
      <c r="A1435" s="16"/>
      <c r="B1435" s="16"/>
      <c r="C1435" s="16"/>
    </row>
    <row r="1436" spans="1:3" ht="15.75" x14ac:dyDescent="0.2">
      <c r="A1436" s="16"/>
      <c r="B1436" s="16"/>
      <c r="C1436" s="16"/>
    </row>
    <row r="1437" spans="1:3" ht="15.75" x14ac:dyDescent="0.2">
      <c r="A1437" s="16"/>
      <c r="B1437" s="16"/>
      <c r="C1437" s="16"/>
    </row>
    <row r="1438" spans="1:3" ht="15.75" x14ac:dyDescent="0.2">
      <c r="A1438" s="16"/>
      <c r="B1438" s="16"/>
      <c r="C1438" s="16"/>
    </row>
    <row r="1439" spans="1:3" ht="15.75" x14ac:dyDescent="0.2">
      <c r="A1439" s="16"/>
      <c r="B1439" s="16"/>
      <c r="C1439" s="16"/>
    </row>
    <row r="1440" spans="1:3" ht="15.75" x14ac:dyDescent="0.2">
      <c r="A1440" s="16"/>
      <c r="B1440" s="16"/>
      <c r="C1440" s="16"/>
    </row>
    <row r="1441" spans="1:3" ht="15.75" x14ac:dyDescent="0.2">
      <c r="A1441" s="16"/>
      <c r="B1441" s="16"/>
      <c r="C1441" s="16"/>
    </row>
    <row r="1442" spans="1:3" ht="15.75" x14ac:dyDescent="0.2">
      <c r="A1442" s="16"/>
      <c r="B1442" s="16"/>
      <c r="C1442" s="16"/>
    </row>
    <row r="1443" spans="1:3" ht="15.75" x14ac:dyDescent="0.2">
      <c r="A1443" s="16"/>
      <c r="B1443" s="16"/>
      <c r="C1443" s="16"/>
    </row>
    <row r="1444" spans="1:3" ht="15.75" x14ac:dyDescent="0.2">
      <c r="A1444" s="16"/>
      <c r="B1444" s="16"/>
      <c r="C1444" s="16"/>
    </row>
    <row r="1445" spans="1:3" ht="15.75" x14ac:dyDescent="0.2">
      <c r="A1445" s="16"/>
      <c r="B1445" s="16"/>
      <c r="C1445" s="16"/>
    </row>
    <row r="1446" spans="1:3" ht="15.75" x14ac:dyDescent="0.2">
      <c r="A1446" s="16"/>
      <c r="B1446" s="16"/>
      <c r="C1446" s="16"/>
    </row>
    <row r="1447" spans="1:3" ht="15.75" x14ac:dyDescent="0.2">
      <c r="A1447" s="16"/>
      <c r="B1447" s="16"/>
      <c r="C1447" s="16"/>
    </row>
    <row r="1448" spans="1:3" ht="15.75" x14ac:dyDescent="0.2">
      <c r="A1448" s="16"/>
      <c r="B1448" s="16"/>
      <c r="C1448" s="16"/>
    </row>
    <row r="1449" spans="1:3" ht="15.75" x14ac:dyDescent="0.2">
      <c r="A1449" s="16"/>
      <c r="B1449" s="16"/>
      <c r="C1449" s="16"/>
    </row>
    <row r="1450" spans="1:3" ht="15.75" x14ac:dyDescent="0.2">
      <c r="A1450" s="16"/>
      <c r="B1450" s="16"/>
      <c r="C1450" s="16"/>
    </row>
    <row r="1451" spans="1:3" ht="15.75" x14ac:dyDescent="0.2">
      <c r="A1451" s="16"/>
      <c r="B1451" s="16"/>
      <c r="C1451" s="16"/>
    </row>
    <row r="1452" spans="1:3" ht="15.75" x14ac:dyDescent="0.2">
      <c r="A1452" s="16"/>
      <c r="B1452" s="16"/>
      <c r="C1452" s="16"/>
    </row>
    <row r="1453" spans="1:3" ht="15.75" x14ac:dyDescent="0.2">
      <c r="A1453" s="16"/>
      <c r="B1453" s="16"/>
      <c r="C1453" s="16"/>
    </row>
    <row r="1454" spans="1:3" ht="15.75" x14ac:dyDescent="0.2">
      <c r="A1454" s="16"/>
      <c r="B1454" s="16"/>
      <c r="C1454" s="16"/>
    </row>
    <row r="1455" spans="1:3" ht="15.75" x14ac:dyDescent="0.2">
      <c r="A1455" s="16"/>
      <c r="B1455" s="16"/>
      <c r="C1455" s="16"/>
    </row>
    <row r="1456" spans="1:3" ht="15.75" x14ac:dyDescent="0.2">
      <c r="A1456" s="16"/>
      <c r="B1456" s="16"/>
      <c r="C1456" s="16"/>
    </row>
    <row r="1457" spans="1:3" ht="15.75" x14ac:dyDescent="0.2">
      <c r="A1457" s="16"/>
      <c r="B1457" s="16"/>
      <c r="C1457" s="16"/>
    </row>
    <row r="1458" spans="1:3" ht="15.75" x14ac:dyDescent="0.2">
      <c r="A1458" s="16"/>
      <c r="B1458" s="16"/>
      <c r="C1458" s="16"/>
    </row>
    <row r="1459" spans="1:3" ht="15.75" x14ac:dyDescent="0.2">
      <c r="A1459" s="16"/>
      <c r="B1459" s="16"/>
      <c r="C1459" s="16"/>
    </row>
    <row r="1460" spans="1:3" ht="15.75" x14ac:dyDescent="0.2">
      <c r="A1460" s="16"/>
      <c r="B1460" s="16"/>
      <c r="C1460" s="16"/>
    </row>
    <row r="1461" spans="1:3" ht="15.75" x14ac:dyDescent="0.2">
      <c r="A1461" s="16"/>
      <c r="B1461" s="16"/>
      <c r="C1461" s="16"/>
    </row>
    <row r="1462" spans="1:3" ht="15.75" x14ac:dyDescent="0.2">
      <c r="A1462" s="16"/>
      <c r="B1462" s="16"/>
      <c r="C1462" s="16"/>
    </row>
    <row r="1463" spans="1:3" ht="15.75" x14ac:dyDescent="0.2">
      <c r="A1463" s="16"/>
      <c r="B1463" s="16"/>
      <c r="C1463" s="16"/>
    </row>
    <row r="1464" spans="1:3" ht="15.75" x14ac:dyDescent="0.2">
      <c r="A1464" s="16"/>
      <c r="B1464" s="16"/>
      <c r="C1464" s="16"/>
    </row>
    <row r="1465" spans="1:3" ht="15.75" x14ac:dyDescent="0.2">
      <c r="A1465" s="16"/>
      <c r="B1465" s="16"/>
      <c r="C1465" s="16"/>
    </row>
    <row r="1466" spans="1:3" ht="15.75" x14ac:dyDescent="0.2">
      <c r="A1466" s="16"/>
      <c r="B1466" s="16"/>
      <c r="C1466" s="16"/>
    </row>
    <row r="1467" spans="1:3" ht="15.75" x14ac:dyDescent="0.2">
      <c r="A1467" s="16"/>
      <c r="B1467" s="16"/>
      <c r="C1467" s="16"/>
    </row>
    <row r="1468" spans="1:3" ht="15.75" x14ac:dyDescent="0.2">
      <c r="A1468" s="16"/>
      <c r="B1468" s="16"/>
      <c r="C1468" s="16"/>
    </row>
    <row r="1469" spans="1:3" ht="15.75" x14ac:dyDescent="0.2">
      <c r="A1469" s="16"/>
      <c r="B1469" s="16"/>
      <c r="C1469" s="16"/>
    </row>
    <row r="1470" spans="1:3" ht="15.75" x14ac:dyDescent="0.2">
      <c r="A1470" s="16"/>
      <c r="B1470" s="16"/>
      <c r="C1470" s="16"/>
    </row>
    <row r="1471" spans="1:3" ht="15.75" x14ac:dyDescent="0.2">
      <c r="A1471" s="16"/>
      <c r="B1471" s="16"/>
      <c r="C1471" s="16"/>
    </row>
    <row r="1472" spans="1:3" ht="15.75" x14ac:dyDescent="0.2">
      <c r="A1472" s="16"/>
      <c r="B1472" s="16"/>
      <c r="C1472" s="16"/>
    </row>
    <row r="1473" spans="1:3" ht="15.75" x14ac:dyDescent="0.2">
      <c r="A1473" s="16"/>
      <c r="B1473" s="16"/>
      <c r="C1473" s="16"/>
    </row>
    <row r="1474" spans="1:3" ht="15.75" x14ac:dyDescent="0.2">
      <c r="A1474" s="16"/>
      <c r="B1474" s="16"/>
      <c r="C1474" s="16"/>
    </row>
    <row r="1475" spans="1:3" ht="15.75" x14ac:dyDescent="0.2">
      <c r="A1475" s="16"/>
      <c r="B1475" s="16"/>
      <c r="C1475" s="16"/>
    </row>
    <row r="1476" spans="1:3" ht="15.75" x14ac:dyDescent="0.2">
      <c r="A1476" s="16"/>
      <c r="B1476" s="16"/>
      <c r="C1476" s="16"/>
    </row>
    <row r="1477" spans="1:3" ht="15.75" x14ac:dyDescent="0.2">
      <c r="A1477" s="16"/>
      <c r="B1477" s="16"/>
      <c r="C1477" s="16"/>
    </row>
    <row r="1478" spans="1:3" ht="15.75" x14ac:dyDescent="0.2">
      <c r="A1478" s="16"/>
      <c r="B1478" s="16"/>
      <c r="C1478" s="16"/>
    </row>
    <row r="1479" spans="1:3" ht="15.75" x14ac:dyDescent="0.2">
      <c r="A1479" s="16"/>
      <c r="B1479" s="16"/>
      <c r="C1479" s="16"/>
    </row>
    <row r="1480" spans="1:3" ht="15.75" x14ac:dyDescent="0.2">
      <c r="A1480" s="16"/>
      <c r="B1480" s="16"/>
      <c r="C1480" s="16"/>
    </row>
    <row r="1481" spans="1:3" ht="15.75" x14ac:dyDescent="0.2">
      <c r="A1481" s="16"/>
      <c r="B1481" s="16"/>
      <c r="C1481" s="16"/>
    </row>
    <row r="1482" spans="1:3" ht="15.75" x14ac:dyDescent="0.2">
      <c r="A1482" s="16"/>
      <c r="B1482" s="16"/>
      <c r="C1482" s="16"/>
    </row>
    <row r="1483" spans="1:3" ht="15.75" x14ac:dyDescent="0.2">
      <c r="A1483" s="16"/>
      <c r="B1483" s="16"/>
      <c r="C1483" s="16"/>
    </row>
    <row r="1484" spans="1:3" ht="15.75" x14ac:dyDescent="0.2">
      <c r="A1484" s="16"/>
      <c r="B1484" s="16"/>
      <c r="C1484" s="16"/>
    </row>
    <row r="1485" spans="1:3" ht="15.75" x14ac:dyDescent="0.2">
      <c r="A1485" s="16"/>
      <c r="B1485" s="16"/>
      <c r="C1485" s="16"/>
    </row>
    <row r="1486" spans="1:3" ht="15.75" x14ac:dyDescent="0.2">
      <c r="A1486" s="16"/>
      <c r="B1486" s="16"/>
      <c r="C1486" s="16"/>
    </row>
    <row r="1487" spans="1:3" ht="15.75" x14ac:dyDescent="0.2">
      <c r="A1487" s="16"/>
      <c r="B1487" s="16"/>
      <c r="C1487" s="16"/>
    </row>
    <row r="1488" spans="1:3" ht="15.75" x14ac:dyDescent="0.2">
      <c r="A1488" s="16"/>
      <c r="B1488" s="16"/>
      <c r="C1488" s="16"/>
    </row>
    <row r="1489" spans="1:3" ht="15.75" x14ac:dyDescent="0.2">
      <c r="A1489" s="16"/>
      <c r="B1489" s="16"/>
      <c r="C1489" s="16"/>
    </row>
    <row r="1490" spans="1:3" ht="15.75" x14ac:dyDescent="0.2">
      <c r="A1490" s="16"/>
      <c r="B1490" s="16"/>
      <c r="C1490" s="16"/>
    </row>
    <row r="1491" spans="1:3" ht="15.75" x14ac:dyDescent="0.2">
      <c r="A1491" s="16"/>
      <c r="B1491" s="16"/>
      <c r="C1491" s="16"/>
    </row>
    <row r="1492" spans="1:3" ht="15.75" x14ac:dyDescent="0.2">
      <c r="A1492" s="16"/>
      <c r="B1492" s="16"/>
      <c r="C1492" s="16"/>
    </row>
    <row r="1493" spans="1:3" ht="15.75" x14ac:dyDescent="0.2">
      <c r="A1493" s="16"/>
      <c r="B1493" s="16"/>
      <c r="C1493" s="16"/>
    </row>
    <row r="1494" spans="1:3" ht="15.75" x14ac:dyDescent="0.2">
      <c r="A1494" s="16"/>
      <c r="B1494" s="16"/>
      <c r="C1494" s="16"/>
    </row>
    <row r="1495" spans="1:3" ht="15.75" x14ac:dyDescent="0.2">
      <c r="A1495" s="16"/>
      <c r="B1495" s="16"/>
      <c r="C1495" s="16"/>
    </row>
    <row r="1496" spans="1:3" ht="15.75" x14ac:dyDescent="0.2">
      <c r="A1496" s="16"/>
      <c r="B1496" s="16"/>
      <c r="C1496" s="16"/>
    </row>
    <row r="1497" spans="1:3" ht="15.75" x14ac:dyDescent="0.2">
      <c r="A1497" s="16"/>
      <c r="B1497" s="16"/>
      <c r="C1497" s="16"/>
    </row>
    <row r="1498" spans="1:3" ht="15.75" x14ac:dyDescent="0.2">
      <c r="A1498" s="16"/>
      <c r="B1498" s="16"/>
      <c r="C1498" s="16"/>
    </row>
    <row r="1499" spans="1:3" ht="15.75" x14ac:dyDescent="0.2">
      <c r="A1499" s="16"/>
      <c r="B1499" s="16"/>
      <c r="C1499" s="16"/>
    </row>
    <row r="1500" spans="1:3" ht="15.75" x14ac:dyDescent="0.2">
      <c r="A1500" s="16"/>
      <c r="B1500" s="16"/>
      <c r="C1500" s="16"/>
    </row>
    <row r="1501" spans="1:3" ht="15.75" x14ac:dyDescent="0.2">
      <c r="A1501" s="16"/>
      <c r="B1501" s="16"/>
      <c r="C1501" s="16"/>
    </row>
    <row r="1502" spans="1:3" ht="15.75" x14ac:dyDescent="0.2">
      <c r="A1502" s="16"/>
      <c r="B1502" s="16"/>
      <c r="C1502" s="16"/>
    </row>
    <row r="1503" spans="1:3" ht="15.75" x14ac:dyDescent="0.2">
      <c r="A1503" s="16"/>
      <c r="B1503" s="16"/>
      <c r="C1503" s="16"/>
    </row>
    <row r="1504" spans="1:3" ht="15.75" x14ac:dyDescent="0.2">
      <c r="A1504" s="16"/>
      <c r="B1504" s="16"/>
      <c r="C1504" s="16"/>
    </row>
    <row r="1505" spans="1:3" ht="15.75" x14ac:dyDescent="0.2">
      <c r="A1505" s="16"/>
      <c r="B1505" s="16"/>
      <c r="C1505" s="16"/>
    </row>
    <row r="1506" spans="1:3" ht="15.75" x14ac:dyDescent="0.2">
      <c r="A1506" s="16"/>
      <c r="B1506" s="16"/>
      <c r="C1506" s="16"/>
    </row>
    <row r="1507" spans="1:3" ht="15.75" x14ac:dyDescent="0.2">
      <c r="A1507" s="16"/>
      <c r="B1507" s="16"/>
      <c r="C1507" s="16"/>
    </row>
    <row r="1508" spans="1:3" ht="15.75" x14ac:dyDescent="0.2">
      <c r="A1508" s="16"/>
      <c r="B1508" s="16"/>
      <c r="C1508" s="16"/>
    </row>
    <row r="1509" spans="1:3" ht="15.75" x14ac:dyDescent="0.2">
      <c r="A1509" s="16"/>
      <c r="B1509" s="16"/>
      <c r="C1509" s="16"/>
    </row>
    <row r="1510" spans="1:3" ht="15.75" x14ac:dyDescent="0.2">
      <c r="A1510" s="16"/>
      <c r="B1510" s="16"/>
      <c r="C1510" s="16"/>
    </row>
    <row r="1511" spans="1:3" ht="15.75" x14ac:dyDescent="0.2">
      <c r="A1511" s="16"/>
      <c r="B1511" s="16"/>
      <c r="C1511" s="16"/>
    </row>
    <row r="1512" spans="1:3" ht="15.75" x14ac:dyDescent="0.2">
      <c r="A1512" s="16"/>
      <c r="B1512" s="16"/>
      <c r="C1512" s="16"/>
    </row>
    <row r="1513" spans="1:3" ht="15.75" x14ac:dyDescent="0.2">
      <c r="A1513" s="16"/>
      <c r="B1513" s="16"/>
      <c r="C1513" s="16"/>
    </row>
    <row r="1514" spans="1:3" ht="15.75" x14ac:dyDescent="0.2">
      <c r="A1514" s="16"/>
      <c r="B1514" s="16"/>
      <c r="C1514" s="16"/>
    </row>
    <row r="1515" spans="1:3" ht="15.75" x14ac:dyDescent="0.2">
      <c r="A1515" s="16"/>
      <c r="B1515" s="16"/>
      <c r="C1515" s="16"/>
    </row>
    <row r="1516" spans="1:3" ht="15.75" x14ac:dyDescent="0.2">
      <c r="A1516" s="16"/>
      <c r="B1516" s="16"/>
      <c r="C1516" s="16"/>
    </row>
    <row r="1517" spans="1:3" ht="15.75" x14ac:dyDescent="0.2">
      <c r="A1517" s="16"/>
      <c r="B1517" s="16"/>
      <c r="C1517" s="16"/>
    </row>
    <row r="1518" spans="1:3" ht="15.75" x14ac:dyDescent="0.2">
      <c r="A1518" s="16"/>
      <c r="B1518" s="16"/>
      <c r="C1518" s="16"/>
    </row>
    <row r="1519" spans="1:3" ht="15.75" x14ac:dyDescent="0.2">
      <c r="A1519" s="16"/>
      <c r="B1519" s="16"/>
      <c r="C1519" s="16"/>
    </row>
    <row r="1520" spans="1:3" ht="15.75" x14ac:dyDescent="0.2">
      <c r="A1520" s="16"/>
      <c r="B1520" s="16"/>
      <c r="C1520" s="16"/>
    </row>
    <row r="1521" spans="1:3" ht="15.75" x14ac:dyDescent="0.2">
      <c r="A1521" s="16"/>
      <c r="B1521" s="16"/>
      <c r="C1521" s="16"/>
    </row>
    <row r="1522" spans="1:3" ht="15.75" x14ac:dyDescent="0.2">
      <c r="A1522" s="16"/>
      <c r="B1522" s="16"/>
      <c r="C1522" s="16"/>
    </row>
    <row r="1523" spans="1:3" ht="15.75" x14ac:dyDescent="0.2">
      <c r="A1523" s="16"/>
      <c r="B1523" s="16"/>
      <c r="C1523" s="16"/>
    </row>
    <row r="1524" spans="1:3" ht="15.75" x14ac:dyDescent="0.2">
      <c r="A1524" s="16"/>
      <c r="B1524" s="16"/>
      <c r="C1524" s="16"/>
    </row>
    <row r="1525" spans="1:3" ht="15.75" x14ac:dyDescent="0.2">
      <c r="A1525" s="16"/>
      <c r="B1525" s="16"/>
      <c r="C1525" s="16"/>
    </row>
    <row r="1526" spans="1:3" ht="15.75" x14ac:dyDescent="0.2">
      <c r="A1526" s="16"/>
      <c r="B1526" s="16"/>
      <c r="C1526" s="16"/>
    </row>
    <row r="1527" spans="1:3" ht="15.75" x14ac:dyDescent="0.2">
      <c r="A1527" s="16"/>
      <c r="B1527" s="16"/>
      <c r="C1527" s="16"/>
    </row>
    <row r="1528" spans="1:3" ht="15.75" x14ac:dyDescent="0.2">
      <c r="A1528" s="16"/>
      <c r="B1528" s="16"/>
      <c r="C1528" s="16"/>
    </row>
    <row r="1529" spans="1:3" ht="15.75" x14ac:dyDescent="0.2">
      <c r="A1529" s="16"/>
      <c r="B1529" s="16"/>
      <c r="C1529" s="16"/>
    </row>
    <row r="1530" spans="1:3" ht="15.75" x14ac:dyDescent="0.2">
      <c r="A1530" s="16"/>
      <c r="B1530" s="16"/>
      <c r="C1530" s="16"/>
    </row>
    <row r="1531" spans="1:3" ht="15.75" x14ac:dyDescent="0.2">
      <c r="A1531" s="16"/>
      <c r="B1531" s="16"/>
      <c r="C1531" s="16"/>
    </row>
    <row r="1532" spans="1:3" ht="15.75" x14ac:dyDescent="0.2">
      <c r="A1532" s="16"/>
      <c r="B1532" s="16"/>
      <c r="C1532" s="16"/>
    </row>
    <row r="1533" spans="1:3" ht="15.75" x14ac:dyDescent="0.2">
      <c r="A1533" s="16"/>
      <c r="B1533" s="16"/>
      <c r="C1533" s="16"/>
    </row>
    <row r="1534" spans="1:3" ht="15.75" x14ac:dyDescent="0.2">
      <c r="A1534" s="16"/>
      <c r="B1534" s="16"/>
      <c r="C1534" s="16"/>
    </row>
    <row r="1535" spans="1:3" ht="15.75" x14ac:dyDescent="0.2">
      <c r="A1535" s="16"/>
      <c r="B1535" s="16"/>
      <c r="C1535" s="16"/>
    </row>
    <row r="1536" spans="1:3" ht="15.75" x14ac:dyDescent="0.2">
      <c r="A1536" s="16"/>
      <c r="B1536" s="16"/>
      <c r="C1536" s="16"/>
    </row>
    <row r="1537" spans="1:3" ht="15.75" x14ac:dyDescent="0.2">
      <c r="A1537" s="16"/>
      <c r="B1537" s="16"/>
      <c r="C1537" s="16"/>
    </row>
    <row r="1538" spans="1:3" ht="15.75" x14ac:dyDescent="0.2">
      <c r="A1538" s="16"/>
      <c r="B1538" s="16"/>
      <c r="C1538" s="16"/>
    </row>
    <row r="1539" spans="1:3" ht="15.75" x14ac:dyDescent="0.2">
      <c r="A1539" s="16"/>
      <c r="B1539" s="16"/>
      <c r="C1539" s="16"/>
    </row>
    <row r="1540" spans="1:3" ht="15.75" x14ac:dyDescent="0.2">
      <c r="A1540" s="16"/>
      <c r="B1540" s="16"/>
      <c r="C1540" s="16"/>
    </row>
    <row r="1541" spans="1:3" ht="15.75" x14ac:dyDescent="0.2">
      <c r="A1541" s="16"/>
      <c r="B1541" s="16"/>
      <c r="C1541" s="16"/>
    </row>
    <row r="1542" spans="1:3" ht="15.75" x14ac:dyDescent="0.2">
      <c r="A1542" s="16"/>
      <c r="B1542" s="16"/>
      <c r="C1542" s="16"/>
    </row>
    <row r="1543" spans="1:3" ht="15.75" x14ac:dyDescent="0.2">
      <c r="A1543" s="16"/>
      <c r="B1543" s="16"/>
      <c r="C1543" s="16"/>
    </row>
    <row r="1544" spans="1:3" ht="15.75" x14ac:dyDescent="0.2">
      <c r="A1544" s="16"/>
      <c r="B1544" s="16"/>
      <c r="C1544" s="16"/>
    </row>
    <row r="1545" spans="1:3" ht="15.75" x14ac:dyDescent="0.2">
      <c r="A1545" s="16"/>
      <c r="B1545" s="16"/>
      <c r="C1545" s="16"/>
    </row>
    <row r="1546" spans="1:3" ht="15.75" x14ac:dyDescent="0.2">
      <c r="A1546" s="16"/>
      <c r="B1546" s="16"/>
      <c r="C1546" s="16"/>
    </row>
    <row r="1547" spans="1:3" ht="15.75" x14ac:dyDescent="0.2">
      <c r="A1547" s="16"/>
      <c r="B1547" s="16"/>
      <c r="C1547" s="16"/>
    </row>
    <row r="1548" spans="1:3" ht="15.75" x14ac:dyDescent="0.2">
      <c r="A1548" s="16"/>
      <c r="B1548" s="16"/>
      <c r="C1548" s="16"/>
    </row>
    <row r="1549" spans="1:3" ht="15.75" x14ac:dyDescent="0.2">
      <c r="A1549" s="16"/>
      <c r="B1549" s="16"/>
      <c r="C1549" s="16"/>
    </row>
    <row r="1550" spans="1:3" ht="15.75" x14ac:dyDescent="0.2">
      <c r="A1550" s="16"/>
      <c r="B1550" s="16"/>
      <c r="C1550" s="16"/>
    </row>
    <row r="1551" spans="1:3" ht="15.75" x14ac:dyDescent="0.2">
      <c r="A1551" s="16"/>
      <c r="B1551" s="16"/>
      <c r="C1551" s="16"/>
    </row>
    <row r="1552" spans="1:3" ht="15.75" x14ac:dyDescent="0.2">
      <c r="A1552" s="16"/>
      <c r="B1552" s="16"/>
      <c r="C1552" s="16"/>
    </row>
    <row r="1553" spans="1:3" ht="15.75" x14ac:dyDescent="0.2">
      <c r="A1553" s="16"/>
      <c r="B1553" s="16"/>
      <c r="C1553" s="16"/>
    </row>
    <row r="1554" spans="1:3" ht="15.75" x14ac:dyDescent="0.2">
      <c r="A1554" s="16"/>
      <c r="B1554" s="16"/>
      <c r="C1554" s="16"/>
    </row>
    <row r="1555" spans="1:3" ht="15.75" x14ac:dyDescent="0.2">
      <c r="A1555" s="16"/>
      <c r="B1555" s="16"/>
      <c r="C1555" s="16"/>
    </row>
    <row r="1556" spans="1:3" ht="15.75" x14ac:dyDescent="0.2">
      <c r="A1556" s="16"/>
      <c r="B1556" s="16"/>
      <c r="C1556" s="16"/>
    </row>
    <row r="1557" spans="1:3" ht="15.75" x14ac:dyDescent="0.2">
      <c r="A1557" s="16"/>
      <c r="B1557" s="16"/>
      <c r="C1557" s="16"/>
    </row>
    <row r="1558" spans="1:3" ht="15.75" x14ac:dyDescent="0.2">
      <c r="A1558" s="16"/>
      <c r="B1558" s="16"/>
      <c r="C1558" s="16"/>
    </row>
    <row r="1559" spans="1:3" ht="15.75" x14ac:dyDescent="0.2">
      <c r="A1559" s="16"/>
      <c r="B1559" s="16"/>
      <c r="C1559" s="16"/>
    </row>
    <row r="1560" spans="1:3" ht="15.75" x14ac:dyDescent="0.2">
      <c r="A1560" s="16"/>
      <c r="B1560" s="16"/>
      <c r="C1560" s="16"/>
    </row>
    <row r="1561" spans="1:3" ht="15.75" x14ac:dyDescent="0.2">
      <c r="A1561" s="16"/>
      <c r="B1561" s="16"/>
      <c r="C1561" s="16"/>
    </row>
    <row r="1562" spans="1:3" ht="15.75" x14ac:dyDescent="0.2">
      <c r="A1562" s="16"/>
      <c r="B1562" s="16"/>
      <c r="C1562" s="16"/>
    </row>
    <row r="1563" spans="1:3" ht="15.75" x14ac:dyDescent="0.2">
      <c r="A1563" s="16"/>
      <c r="B1563" s="16"/>
      <c r="C1563" s="16"/>
    </row>
    <row r="1564" spans="1:3" ht="15.75" x14ac:dyDescent="0.2">
      <c r="A1564" s="16"/>
      <c r="B1564" s="16"/>
      <c r="C1564" s="16"/>
    </row>
    <row r="1565" spans="1:3" ht="15.75" x14ac:dyDescent="0.2">
      <c r="A1565" s="16"/>
      <c r="B1565" s="16"/>
      <c r="C1565" s="16"/>
    </row>
    <row r="1566" spans="1:3" ht="15.75" x14ac:dyDescent="0.2">
      <c r="A1566" s="16"/>
      <c r="B1566" s="16"/>
      <c r="C1566" s="16"/>
    </row>
    <row r="1567" spans="1:3" ht="15.75" x14ac:dyDescent="0.2">
      <c r="A1567" s="16"/>
      <c r="B1567" s="16"/>
      <c r="C1567" s="16"/>
    </row>
    <row r="1568" spans="1:3" ht="15.75" x14ac:dyDescent="0.2">
      <c r="A1568" s="16"/>
      <c r="B1568" s="16"/>
      <c r="C1568" s="16"/>
    </row>
    <row r="1569" spans="1:3" ht="15.75" x14ac:dyDescent="0.2">
      <c r="A1569" s="16"/>
      <c r="B1569" s="16"/>
      <c r="C1569" s="16"/>
    </row>
    <row r="1570" spans="1:3" ht="15.75" x14ac:dyDescent="0.2">
      <c r="A1570" s="16"/>
      <c r="B1570" s="16"/>
      <c r="C1570" s="16"/>
    </row>
    <row r="1571" spans="1:3" ht="15.75" x14ac:dyDescent="0.2">
      <c r="A1571" s="16"/>
      <c r="B1571" s="16"/>
      <c r="C1571" s="16"/>
    </row>
    <row r="1572" spans="1:3" ht="15.75" x14ac:dyDescent="0.2">
      <c r="A1572" s="16"/>
      <c r="B1572" s="16"/>
      <c r="C1572" s="16"/>
    </row>
    <row r="1573" spans="1:3" ht="15.75" x14ac:dyDescent="0.2">
      <c r="A1573" s="16"/>
      <c r="B1573" s="16"/>
      <c r="C1573" s="16"/>
    </row>
    <row r="1574" spans="1:3" ht="15.75" x14ac:dyDescent="0.2">
      <c r="A1574" s="16"/>
      <c r="B1574" s="16"/>
      <c r="C1574" s="16"/>
    </row>
    <row r="1575" spans="1:3" ht="15.75" x14ac:dyDescent="0.2">
      <c r="A1575" s="16"/>
      <c r="B1575" s="16"/>
      <c r="C1575" s="16"/>
    </row>
    <row r="1576" spans="1:3" ht="15.75" x14ac:dyDescent="0.2">
      <c r="A1576" s="16"/>
      <c r="B1576" s="16"/>
      <c r="C1576" s="16"/>
    </row>
    <row r="1577" spans="1:3" ht="15.75" x14ac:dyDescent="0.2">
      <c r="A1577" s="16"/>
      <c r="B1577" s="16"/>
      <c r="C1577" s="16"/>
    </row>
    <row r="1578" spans="1:3" ht="15.75" x14ac:dyDescent="0.2">
      <c r="A1578" s="16"/>
      <c r="B1578" s="16"/>
      <c r="C1578" s="16"/>
    </row>
    <row r="1579" spans="1:3" ht="15.75" x14ac:dyDescent="0.2">
      <c r="A1579" s="16"/>
      <c r="B1579" s="16"/>
      <c r="C1579" s="16"/>
    </row>
    <row r="1580" spans="1:3" ht="15.75" x14ac:dyDescent="0.2">
      <c r="A1580" s="16"/>
      <c r="B1580" s="16"/>
      <c r="C1580" s="16"/>
    </row>
    <row r="1581" spans="1:3" ht="15.75" x14ac:dyDescent="0.2">
      <c r="A1581" s="16"/>
      <c r="B1581" s="16"/>
      <c r="C1581" s="16"/>
    </row>
    <row r="1582" spans="1:3" ht="15.75" x14ac:dyDescent="0.2">
      <c r="A1582" s="16"/>
      <c r="B1582" s="16"/>
      <c r="C1582" s="16"/>
    </row>
    <row r="1583" spans="1:3" ht="15.75" x14ac:dyDescent="0.2">
      <c r="A1583" s="16"/>
      <c r="B1583" s="16"/>
      <c r="C1583" s="16"/>
    </row>
    <row r="1584" spans="1:3" ht="15.75" x14ac:dyDescent="0.2">
      <c r="A1584" s="16"/>
      <c r="B1584" s="16"/>
      <c r="C1584" s="16"/>
    </row>
    <row r="1585" spans="1:3" ht="15.75" x14ac:dyDescent="0.2">
      <c r="A1585" s="16"/>
      <c r="B1585" s="16"/>
      <c r="C1585" s="16"/>
    </row>
    <row r="1586" spans="1:3" ht="15.75" x14ac:dyDescent="0.2">
      <c r="A1586" s="16"/>
      <c r="B1586" s="16"/>
      <c r="C1586" s="16"/>
    </row>
    <row r="1587" spans="1:3" ht="15.75" x14ac:dyDescent="0.2">
      <c r="A1587" s="16"/>
      <c r="B1587" s="16"/>
      <c r="C1587" s="16"/>
    </row>
    <row r="1588" spans="1:3" ht="15.75" x14ac:dyDescent="0.2">
      <c r="A1588" s="16"/>
      <c r="B1588" s="16"/>
      <c r="C1588" s="16"/>
    </row>
    <row r="1589" spans="1:3" ht="15.75" x14ac:dyDescent="0.2">
      <c r="A1589" s="16"/>
      <c r="B1589" s="16"/>
      <c r="C1589" s="16"/>
    </row>
    <row r="1590" spans="1:3" ht="15.75" x14ac:dyDescent="0.2">
      <c r="A1590" s="16"/>
      <c r="B1590" s="16"/>
      <c r="C1590" s="16"/>
    </row>
    <row r="1591" spans="1:3" ht="15.75" x14ac:dyDescent="0.2">
      <c r="A1591" s="16"/>
      <c r="B1591" s="16"/>
      <c r="C1591" s="16"/>
    </row>
    <row r="1592" spans="1:3" ht="15.75" x14ac:dyDescent="0.2">
      <c r="A1592" s="16"/>
      <c r="B1592" s="16"/>
      <c r="C1592" s="16"/>
    </row>
    <row r="1593" spans="1:3" ht="15.75" x14ac:dyDescent="0.2">
      <c r="A1593" s="16"/>
      <c r="B1593" s="16"/>
      <c r="C1593" s="16"/>
    </row>
    <row r="1594" spans="1:3" ht="15.75" x14ac:dyDescent="0.2">
      <c r="A1594" s="16"/>
      <c r="B1594" s="16"/>
      <c r="C1594" s="16"/>
    </row>
    <row r="1595" spans="1:3" ht="15.75" x14ac:dyDescent="0.2">
      <c r="A1595" s="16"/>
      <c r="B1595" s="16"/>
      <c r="C1595" s="16"/>
    </row>
    <row r="1596" spans="1:3" ht="15.75" x14ac:dyDescent="0.2">
      <c r="A1596" s="16"/>
      <c r="B1596" s="16"/>
      <c r="C1596" s="16"/>
    </row>
    <row r="1597" spans="1:3" ht="15.75" x14ac:dyDescent="0.2">
      <c r="A1597" s="16"/>
      <c r="B1597" s="16"/>
      <c r="C1597" s="16"/>
    </row>
    <row r="1598" spans="1:3" ht="15.75" x14ac:dyDescent="0.2">
      <c r="A1598" s="16"/>
      <c r="B1598" s="16"/>
      <c r="C1598" s="16"/>
    </row>
    <row r="1599" spans="1:3" ht="15.75" x14ac:dyDescent="0.2">
      <c r="A1599" s="16"/>
      <c r="B1599" s="16"/>
      <c r="C1599" s="16"/>
    </row>
    <row r="1600" spans="1:3" ht="15.75" x14ac:dyDescent="0.2">
      <c r="A1600" s="16"/>
      <c r="B1600" s="16"/>
      <c r="C1600" s="16"/>
    </row>
    <row r="1601" spans="1:3" ht="15.75" x14ac:dyDescent="0.2">
      <c r="A1601" s="16"/>
      <c r="B1601" s="16"/>
      <c r="C1601" s="16"/>
    </row>
    <row r="1602" spans="1:3" ht="15.75" x14ac:dyDescent="0.2">
      <c r="A1602" s="16"/>
      <c r="B1602" s="16"/>
      <c r="C1602" s="16"/>
    </row>
    <row r="1603" spans="1:3" ht="15.75" x14ac:dyDescent="0.2">
      <c r="A1603" s="16"/>
      <c r="B1603" s="16"/>
      <c r="C1603" s="16"/>
    </row>
    <row r="1604" spans="1:3" ht="15.75" x14ac:dyDescent="0.2">
      <c r="A1604" s="16"/>
      <c r="B1604" s="16"/>
      <c r="C1604" s="16"/>
    </row>
    <row r="1605" spans="1:3" ht="15.75" x14ac:dyDescent="0.2">
      <c r="A1605" s="16"/>
      <c r="B1605" s="16"/>
      <c r="C1605" s="16"/>
    </row>
    <row r="1606" spans="1:3" ht="15.75" x14ac:dyDescent="0.2">
      <c r="A1606" s="16"/>
      <c r="B1606" s="16"/>
      <c r="C1606" s="16"/>
    </row>
    <row r="1607" spans="1:3" ht="15.75" x14ac:dyDescent="0.2">
      <c r="A1607" s="16"/>
      <c r="B1607" s="16"/>
      <c r="C1607" s="16"/>
    </row>
    <row r="1608" spans="1:3" ht="15.75" x14ac:dyDescent="0.2">
      <c r="A1608" s="16"/>
      <c r="B1608" s="16"/>
      <c r="C1608" s="16"/>
    </row>
    <row r="1609" spans="1:3" ht="15.75" x14ac:dyDescent="0.2">
      <c r="A1609" s="16"/>
      <c r="B1609" s="16"/>
      <c r="C1609" s="16"/>
    </row>
    <row r="1610" spans="1:3" ht="15.75" x14ac:dyDescent="0.2">
      <c r="A1610" s="16"/>
      <c r="B1610" s="16"/>
      <c r="C1610" s="16"/>
    </row>
    <row r="1611" spans="1:3" ht="15.75" x14ac:dyDescent="0.2">
      <c r="A1611" s="16"/>
      <c r="B1611" s="16"/>
      <c r="C1611" s="16"/>
    </row>
    <row r="1612" spans="1:3" ht="15.75" x14ac:dyDescent="0.2">
      <c r="A1612" s="16"/>
      <c r="B1612" s="16"/>
      <c r="C1612" s="16"/>
    </row>
    <row r="1613" spans="1:3" ht="15.75" x14ac:dyDescent="0.2">
      <c r="A1613" s="16"/>
      <c r="B1613" s="16"/>
      <c r="C1613" s="16"/>
    </row>
    <row r="1614" spans="1:3" ht="15.75" x14ac:dyDescent="0.2">
      <c r="A1614" s="16"/>
      <c r="B1614" s="16"/>
      <c r="C1614" s="16"/>
    </row>
    <row r="1615" spans="1:3" ht="15.75" x14ac:dyDescent="0.2">
      <c r="A1615" s="16"/>
      <c r="B1615" s="16"/>
      <c r="C1615" s="16"/>
    </row>
    <row r="1616" spans="1:3" ht="15.75" x14ac:dyDescent="0.2">
      <c r="A1616" s="16"/>
      <c r="B1616" s="16"/>
      <c r="C1616" s="16"/>
    </row>
    <row r="1617" spans="1:3" ht="15.75" x14ac:dyDescent="0.2">
      <c r="A1617" s="16"/>
      <c r="B1617" s="16"/>
      <c r="C1617" s="16"/>
    </row>
    <row r="1618" spans="1:3" ht="15.75" x14ac:dyDescent="0.2">
      <c r="A1618" s="16"/>
      <c r="B1618" s="16"/>
      <c r="C1618" s="16"/>
    </row>
    <row r="1619" spans="1:3" ht="15.75" x14ac:dyDescent="0.2">
      <c r="A1619" s="16"/>
      <c r="B1619" s="16"/>
      <c r="C1619" s="16"/>
    </row>
    <row r="1620" spans="1:3" ht="15.75" x14ac:dyDescent="0.2">
      <c r="A1620" s="16"/>
      <c r="B1620" s="16"/>
      <c r="C1620" s="16"/>
    </row>
    <row r="1621" spans="1:3" ht="15.75" x14ac:dyDescent="0.2">
      <c r="A1621" s="16"/>
      <c r="B1621" s="16"/>
      <c r="C1621" s="16"/>
    </row>
    <row r="1622" spans="1:3" ht="15.75" x14ac:dyDescent="0.2">
      <c r="A1622" s="16"/>
      <c r="B1622" s="16"/>
      <c r="C1622" s="16"/>
    </row>
    <row r="1623" spans="1:3" ht="15.75" x14ac:dyDescent="0.2">
      <c r="A1623" s="16"/>
      <c r="B1623" s="16"/>
      <c r="C1623" s="16"/>
    </row>
    <row r="1624" spans="1:3" ht="15.75" x14ac:dyDescent="0.2">
      <c r="A1624" s="16"/>
      <c r="B1624" s="16"/>
      <c r="C1624" s="16"/>
    </row>
    <row r="1625" spans="1:3" ht="15.75" x14ac:dyDescent="0.2">
      <c r="A1625" s="16"/>
      <c r="B1625" s="16"/>
      <c r="C1625" s="16"/>
    </row>
    <row r="1626" spans="1:3" ht="15.75" x14ac:dyDescent="0.2">
      <c r="A1626" s="16"/>
      <c r="B1626" s="16"/>
      <c r="C1626" s="16"/>
    </row>
    <row r="1627" spans="1:3" ht="15.75" x14ac:dyDescent="0.2">
      <c r="A1627" s="16"/>
      <c r="B1627" s="16"/>
      <c r="C1627" s="16"/>
    </row>
    <row r="1628" spans="1:3" ht="15.75" x14ac:dyDescent="0.2">
      <c r="A1628" s="16"/>
      <c r="B1628" s="16"/>
      <c r="C1628" s="16"/>
    </row>
    <row r="1629" spans="1:3" ht="15.75" x14ac:dyDescent="0.2">
      <c r="A1629" s="16"/>
      <c r="B1629" s="16"/>
      <c r="C1629" s="16"/>
    </row>
    <row r="1630" spans="1:3" ht="15.75" x14ac:dyDescent="0.2">
      <c r="A1630" s="16"/>
      <c r="B1630" s="16"/>
      <c r="C1630" s="16"/>
    </row>
    <row r="1631" spans="1:3" ht="15.75" x14ac:dyDescent="0.2">
      <c r="A1631" s="16"/>
      <c r="B1631" s="16"/>
      <c r="C1631" s="16"/>
    </row>
    <row r="1632" spans="1:3" ht="15.75" x14ac:dyDescent="0.2">
      <c r="A1632" s="16"/>
      <c r="B1632" s="16"/>
      <c r="C1632" s="16"/>
    </row>
    <row r="1633" spans="1:3" ht="15.75" x14ac:dyDescent="0.2">
      <c r="A1633" s="16"/>
      <c r="B1633" s="16"/>
      <c r="C1633" s="16"/>
    </row>
    <row r="1634" spans="1:3" ht="15.75" x14ac:dyDescent="0.2">
      <c r="A1634" s="16"/>
      <c r="B1634" s="16"/>
      <c r="C1634" s="16"/>
    </row>
    <row r="1635" spans="1:3" ht="15.75" x14ac:dyDescent="0.2">
      <c r="A1635" s="16"/>
      <c r="B1635" s="16"/>
      <c r="C1635" s="16"/>
    </row>
    <row r="1636" spans="1:3" ht="15.75" x14ac:dyDescent="0.2">
      <c r="A1636" s="16"/>
      <c r="B1636" s="16"/>
      <c r="C1636" s="16"/>
    </row>
    <row r="1637" spans="1:3" ht="15.75" x14ac:dyDescent="0.2">
      <c r="A1637" s="16"/>
      <c r="B1637" s="16"/>
      <c r="C1637" s="16"/>
    </row>
    <row r="1638" spans="1:3" ht="15.75" x14ac:dyDescent="0.2">
      <c r="A1638" s="16"/>
      <c r="B1638" s="16"/>
      <c r="C1638" s="16"/>
    </row>
    <row r="1639" spans="1:3" ht="15.75" x14ac:dyDescent="0.2">
      <c r="A1639" s="16"/>
      <c r="B1639" s="16"/>
      <c r="C1639" s="16"/>
    </row>
    <row r="1640" spans="1:3" ht="15.75" x14ac:dyDescent="0.2">
      <c r="A1640" s="16"/>
      <c r="B1640" s="16"/>
      <c r="C1640" s="16"/>
    </row>
    <row r="1641" spans="1:3" ht="15.75" x14ac:dyDescent="0.2">
      <c r="A1641" s="16"/>
      <c r="B1641" s="16"/>
      <c r="C1641" s="16"/>
    </row>
    <row r="1642" spans="1:3" ht="15.75" x14ac:dyDescent="0.2">
      <c r="A1642" s="16"/>
      <c r="B1642" s="16"/>
      <c r="C1642" s="16"/>
    </row>
    <row r="1643" spans="1:3" ht="15.75" x14ac:dyDescent="0.2">
      <c r="A1643" s="16"/>
      <c r="B1643" s="16"/>
      <c r="C1643" s="16"/>
    </row>
    <row r="1644" spans="1:3" ht="15.75" x14ac:dyDescent="0.2">
      <c r="A1644" s="16"/>
      <c r="B1644" s="16"/>
      <c r="C1644" s="16"/>
    </row>
    <row r="1645" spans="1:3" ht="15.75" x14ac:dyDescent="0.2">
      <c r="A1645" s="16"/>
      <c r="B1645" s="16"/>
      <c r="C1645" s="16"/>
    </row>
    <row r="1646" spans="1:3" ht="15.75" x14ac:dyDescent="0.2">
      <c r="A1646" s="16"/>
      <c r="B1646" s="16"/>
      <c r="C1646" s="16"/>
    </row>
    <row r="1647" spans="1:3" ht="15.75" x14ac:dyDescent="0.2">
      <c r="A1647" s="16"/>
      <c r="B1647" s="16"/>
      <c r="C1647" s="16"/>
    </row>
    <row r="1648" spans="1:3" ht="15.75" x14ac:dyDescent="0.2">
      <c r="A1648" s="16"/>
      <c r="B1648" s="16"/>
      <c r="C1648" s="16"/>
    </row>
    <row r="1649" spans="1:3" ht="15.75" x14ac:dyDescent="0.2">
      <c r="A1649" s="16"/>
      <c r="B1649" s="16"/>
      <c r="C1649" s="16"/>
    </row>
    <row r="1650" spans="1:3" ht="15.75" x14ac:dyDescent="0.2">
      <c r="A1650" s="16"/>
      <c r="B1650" s="16"/>
      <c r="C1650" s="16"/>
    </row>
    <row r="1651" spans="1:3" ht="15.75" x14ac:dyDescent="0.2">
      <c r="A1651" s="16"/>
      <c r="B1651" s="16"/>
      <c r="C1651" s="16"/>
    </row>
    <row r="1652" spans="1:3" ht="15.75" x14ac:dyDescent="0.2">
      <c r="A1652" s="16"/>
      <c r="B1652" s="16"/>
      <c r="C1652" s="16"/>
    </row>
    <row r="1653" spans="1:3" ht="15.75" x14ac:dyDescent="0.2">
      <c r="A1653" s="16"/>
      <c r="B1653" s="16"/>
      <c r="C1653" s="16"/>
    </row>
    <row r="1654" spans="1:3" ht="15.75" x14ac:dyDescent="0.2">
      <c r="A1654" s="16"/>
      <c r="B1654" s="16"/>
      <c r="C1654" s="16"/>
    </row>
    <row r="1655" spans="1:3" ht="15.75" x14ac:dyDescent="0.2">
      <c r="A1655" s="16"/>
      <c r="B1655" s="16"/>
      <c r="C1655" s="16"/>
    </row>
    <row r="1656" spans="1:3" ht="15.75" x14ac:dyDescent="0.2">
      <c r="A1656" s="16"/>
      <c r="B1656" s="16"/>
      <c r="C1656" s="16"/>
    </row>
    <row r="1657" spans="1:3" ht="15.75" x14ac:dyDescent="0.2">
      <c r="A1657" s="16"/>
      <c r="B1657" s="16"/>
      <c r="C1657" s="16"/>
    </row>
    <row r="1658" spans="1:3" ht="15.75" x14ac:dyDescent="0.2">
      <c r="A1658" s="16"/>
      <c r="B1658" s="16"/>
      <c r="C1658" s="16"/>
    </row>
    <row r="1659" spans="1:3" ht="15.75" x14ac:dyDescent="0.2">
      <c r="A1659" s="16"/>
      <c r="B1659" s="16"/>
      <c r="C1659" s="16"/>
    </row>
    <row r="1660" spans="1:3" ht="15.75" x14ac:dyDescent="0.2">
      <c r="A1660" s="16"/>
      <c r="B1660" s="16"/>
      <c r="C1660" s="16"/>
    </row>
    <row r="1661" spans="1:3" ht="15.75" x14ac:dyDescent="0.2">
      <c r="A1661" s="16"/>
      <c r="B1661" s="16"/>
      <c r="C1661" s="16"/>
    </row>
    <row r="1662" spans="1:3" ht="15.75" x14ac:dyDescent="0.2">
      <c r="A1662" s="16"/>
      <c r="B1662" s="16"/>
      <c r="C1662" s="16"/>
    </row>
    <row r="1663" spans="1:3" ht="15.75" x14ac:dyDescent="0.2">
      <c r="A1663" s="16"/>
      <c r="B1663" s="16"/>
      <c r="C1663" s="16"/>
    </row>
    <row r="1664" spans="1:3" ht="15.75" x14ac:dyDescent="0.2">
      <c r="A1664" s="16"/>
      <c r="B1664" s="16"/>
      <c r="C1664" s="16"/>
    </row>
    <row r="1665" spans="1:3" ht="15.75" x14ac:dyDescent="0.2">
      <c r="A1665" s="16"/>
      <c r="B1665" s="16"/>
      <c r="C1665" s="16"/>
    </row>
    <row r="1666" spans="1:3" ht="15.75" x14ac:dyDescent="0.2">
      <c r="A1666" s="16"/>
      <c r="B1666" s="16"/>
      <c r="C1666" s="16"/>
    </row>
    <row r="1667" spans="1:3" ht="15.75" x14ac:dyDescent="0.2">
      <c r="A1667" s="16"/>
      <c r="B1667" s="16"/>
      <c r="C1667" s="16"/>
    </row>
    <row r="1668" spans="1:3" ht="15.75" x14ac:dyDescent="0.2">
      <c r="A1668" s="16"/>
      <c r="B1668" s="16"/>
      <c r="C1668" s="16"/>
    </row>
    <row r="1669" spans="1:3" ht="15.75" x14ac:dyDescent="0.2">
      <c r="A1669" s="16"/>
      <c r="B1669" s="16"/>
      <c r="C1669" s="16"/>
    </row>
    <row r="1670" spans="1:3" ht="15.75" x14ac:dyDescent="0.2">
      <c r="A1670" s="16"/>
      <c r="B1670" s="16"/>
      <c r="C1670" s="16"/>
    </row>
    <row r="1671" spans="1:3" ht="15.75" x14ac:dyDescent="0.2">
      <c r="A1671" s="16"/>
      <c r="B1671" s="16"/>
      <c r="C1671" s="16"/>
    </row>
    <row r="1672" spans="1:3" ht="15.75" x14ac:dyDescent="0.2">
      <c r="A1672" s="16"/>
      <c r="B1672" s="16"/>
      <c r="C1672" s="16"/>
    </row>
    <row r="1673" spans="1:3" ht="15.75" x14ac:dyDescent="0.2">
      <c r="A1673" s="16"/>
      <c r="B1673" s="16"/>
      <c r="C1673" s="16"/>
    </row>
    <row r="1674" spans="1:3" ht="15.75" x14ac:dyDescent="0.2">
      <c r="A1674" s="16"/>
      <c r="B1674" s="16"/>
      <c r="C1674" s="16"/>
    </row>
    <row r="1675" spans="1:3" ht="15.75" x14ac:dyDescent="0.2">
      <c r="A1675" s="16"/>
      <c r="B1675" s="16"/>
      <c r="C1675" s="16"/>
    </row>
    <row r="1676" spans="1:3" ht="15.75" x14ac:dyDescent="0.2">
      <c r="A1676" s="16"/>
      <c r="B1676" s="16"/>
      <c r="C1676" s="16"/>
    </row>
    <row r="1677" spans="1:3" ht="15.75" x14ac:dyDescent="0.2">
      <c r="A1677" s="16"/>
      <c r="B1677" s="16"/>
      <c r="C1677" s="16"/>
    </row>
    <row r="1678" spans="1:3" ht="15.75" x14ac:dyDescent="0.2">
      <c r="A1678" s="16"/>
      <c r="B1678" s="16"/>
      <c r="C1678" s="16"/>
    </row>
    <row r="1679" spans="1:3" ht="15.75" x14ac:dyDescent="0.2">
      <c r="A1679" s="16"/>
      <c r="B1679" s="16"/>
      <c r="C1679" s="16"/>
    </row>
    <row r="1680" spans="1:3" ht="15.75" x14ac:dyDescent="0.2">
      <c r="A1680" s="16"/>
      <c r="B1680" s="16"/>
      <c r="C1680" s="16"/>
    </row>
    <row r="1681" spans="1:3" ht="15.75" x14ac:dyDescent="0.2">
      <c r="A1681" s="16"/>
      <c r="B1681" s="16"/>
      <c r="C1681" s="16"/>
    </row>
    <row r="1682" spans="1:3" ht="15.75" x14ac:dyDescent="0.2">
      <c r="A1682" s="16"/>
      <c r="B1682" s="16"/>
      <c r="C1682" s="16"/>
    </row>
    <row r="1683" spans="1:3" ht="15.75" x14ac:dyDescent="0.2">
      <c r="A1683" s="16"/>
      <c r="B1683" s="16"/>
      <c r="C1683" s="16"/>
    </row>
    <row r="1684" spans="1:3" ht="15.75" x14ac:dyDescent="0.2">
      <c r="A1684" s="16"/>
      <c r="B1684" s="16"/>
      <c r="C1684" s="16"/>
    </row>
    <row r="1685" spans="1:3" ht="15.75" x14ac:dyDescent="0.2">
      <c r="A1685" s="16"/>
      <c r="B1685" s="16"/>
      <c r="C1685" s="16"/>
    </row>
    <row r="1686" spans="1:3" ht="15.75" x14ac:dyDescent="0.2">
      <c r="A1686" s="16"/>
      <c r="B1686" s="16"/>
      <c r="C1686" s="16"/>
    </row>
    <row r="1687" spans="1:3" ht="15.75" x14ac:dyDescent="0.2">
      <c r="A1687" s="16"/>
      <c r="B1687" s="16"/>
      <c r="C1687" s="16"/>
    </row>
    <row r="1688" spans="1:3" ht="15.75" x14ac:dyDescent="0.2">
      <c r="A1688" s="16"/>
      <c r="B1688" s="16"/>
      <c r="C1688" s="16"/>
    </row>
    <row r="1689" spans="1:3" ht="15.75" x14ac:dyDescent="0.2">
      <c r="A1689" s="16"/>
      <c r="B1689" s="16"/>
      <c r="C1689" s="16"/>
    </row>
    <row r="1690" spans="1:3" ht="15.75" x14ac:dyDescent="0.2">
      <c r="A1690" s="16"/>
      <c r="B1690" s="16"/>
      <c r="C1690" s="16"/>
    </row>
    <row r="1691" spans="1:3" ht="15.75" x14ac:dyDescent="0.2">
      <c r="A1691" s="16"/>
      <c r="B1691" s="16"/>
      <c r="C1691" s="16"/>
    </row>
    <row r="1692" spans="1:3" ht="15.75" x14ac:dyDescent="0.2">
      <c r="A1692" s="16"/>
      <c r="B1692" s="16"/>
      <c r="C1692" s="16"/>
    </row>
    <row r="1693" spans="1:3" ht="15.75" x14ac:dyDescent="0.2">
      <c r="A1693" s="16"/>
      <c r="B1693" s="16"/>
      <c r="C1693" s="16"/>
    </row>
    <row r="1694" spans="1:3" ht="15.75" x14ac:dyDescent="0.2">
      <c r="A1694" s="16"/>
      <c r="B1694" s="16"/>
      <c r="C1694" s="16"/>
    </row>
    <row r="1695" spans="1:3" ht="15.75" x14ac:dyDescent="0.2">
      <c r="A1695" s="16"/>
      <c r="B1695" s="16"/>
      <c r="C1695" s="16"/>
    </row>
    <row r="1696" spans="1:3" ht="15.75" x14ac:dyDescent="0.2">
      <c r="A1696" s="16"/>
      <c r="B1696" s="16"/>
      <c r="C1696" s="16"/>
    </row>
    <row r="1697" spans="1:3" ht="15.75" x14ac:dyDescent="0.2">
      <c r="A1697" s="16"/>
      <c r="B1697" s="16"/>
      <c r="C1697" s="16"/>
    </row>
    <row r="1698" spans="1:3" ht="15.75" x14ac:dyDescent="0.2">
      <c r="A1698" s="16"/>
      <c r="B1698" s="16"/>
      <c r="C1698" s="16"/>
    </row>
    <row r="1699" spans="1:3" ht="15.75" x14ac:dyDescent="0.2">
      <c r="A1699" s="16"/>
      <c r="B1699" s="16"/>
      <c r="C1699" s="16"/>
    </row>
    <row r="1700" spans="1:3" ht="15.75" x14ac:dyDescent="0.2">
      <c r="A1700" s="16"/>
      <c r="B1700" s="16"/>
      <c r="C1700" s="16"/>
    </row>
    <row r="1701" spans="1:3" ht="15.75" x14ac:dyDescent="0.2">
      <c r="A1701" s="16"/>
      <c r="B1701" s="16"/>
      <c r="C1701" s="16"/>
    </row>
    <row r="1702" spans="1:3" ht="15.75" x14ac:dyDescent="0.2">
      <c r="A1702" s="16"/>
      <c r="B1702" s="16"/>
      <c r="C1702" s="16"/>
    </row>
    <row r="1703" spans="1:3" ht="15.75" x14ac:dyDescent="0.2">
      <c r="A1703" s="16"/>
      <c r="B1703" s="16"/>
      <c r="C1703" s="16"/>
    </row>
    <row r="1704" spans="1:3" ht="15.75" x14ac:dyDescent="0.2">
      <c r="A1704" s="16"/>
      <c r="B1704" s="16"/>
      <c r="C1704" s="16"/>
    </row>
    <row r="1705" spans="1:3" ht="15.75" x14ac:dyDescent="0.2">
      <c r="A1705" s="16"/>
      <c r="B1705" s="16"/>
      <c r="C1705" s="16"/>
    </row>
    <row r="1706" spans="1:3" ht="15.75" x14ac:dyDescent="0.2">
      <c r="A1706" s="16"/>
      <c r="B1706" s="16"/>
      <c r="C1706" s="16"/>
    </row>
    <row r="1707" spans="1:3" ht="15.75" x14ac:dyDescent="0.2">
      <c r="A1707" s="16"/>
      <c r="B1707" s="16"/>
      <c r="C1707" s="16"/>
    </row>
    <row r="1708" spans="1:3" ht="15.75" x14ac:dyDescent="0.2">
      <c r="A1708" s="16"/>
      <c r="B1708" s="16"/>
      <c r="C1708" s="16"/>
    </row>
    <row r="1709" spans="1:3" ht="15.75" x14ac:dyDescent="0.2">
      <c r="A1709" s="16"/>
      <c r="B1709" s="16"/>
      <c r="C1709" s="16"/>
    </row>
    <row r="1710" spans="1:3" ht="15.75" x14ac:dyDescent="0.2">
      <c r="A1710" s="16"/>
      <c r="B1710" s="16"/>
      <c r="C1710" s="16"/>
    </row>
    <row r="1711" spans="1:3" ht="15.75" x14ac:dyDescent="0.2">
      <c r="A1711" s="16"/>
      <c r="B1711" s="16"/>
      <c r="C1711" s="16"/>
    </row>
    <row r="1712" spans="1:3" ht="15.75" x14ac:dyDescent="0.2">
      <c r="A1712" s="16"/>
      <c r="B1712" s="16"/>
      <c r="C1712" s="16"/>
    </row>
    <row r="1713" spans="1:3" ht="15.75" x14ac:dyDescent="0.2">
      <c r="A1713" s="16"/>
      <c r="B1713" s="16"/>
      <c r="C1713" s="16"/>
    </row>
    <row r="1714" spans="1:3" ht="15.75" x14ac:dyDescent="0.2">
      <c r="A1714" s="16"/>
      <c r="B1714" s="16"/>
      <c r="C1714" s="16"/>
    </row>
    <row r="1715" spans="1:3" ht="15.75" x14ac:dyDescent="0.2">
      <c r="A1715" s="16"/>
      <c r="B1715" s="16"/>
      <c r="C1715" s="16"/>
    </row>
    <row r="1716" spans="1:3" ht="15.75" x14ac:dyDescent="0.2">
      <c r="A1716" s="16"/>
      <c r="B1716" s="16"/>
      <c r="C1716" s="16"/>
    </row>
    <row r="1717" spans="1:3" ht="15.75" x14ac:dyDescent="0.2">
      <c r="A1717" s="16"/>
      <c r="B1717" s="16"/>
      <c r="C1717" s="16"/>
    </row>
    <row r="1718" spans="1:3" ht="15.75" x14ac:dyDescent="0.2">
      <c r="A1718" s="16"/>
      <c r="B1718" s="16"/>
      <c r="C1718" s="16"/>
    </row>
    <row r="1719" spans="1:3" ht="15.75" x14ac:dyDescent="0.2">
      <c r="A1719" s="16"/>
      <c r="B1719" s="16"/>
      <c r="C1719" s="16"/>
    </row>
    <row r="1720" spans="1:3" ht="15.75" x14ac:dyDescent="0.2">
      <c r="A1720" s="16"/>
      <c r="B1720" s="16"/>
      <c r="C1720" s="16"/>
    </row>
    <row r="1721" spans="1:3" ht="15.75" x14ac:dyDescent="0.2">
      <c r="A1721" s="16"/>
      <c r="B1721" s="16"/>
      <c r="C1721" s="16"/>
    </row>
    <row r="1722" spans="1:3" ht="15.75" x14ac:dyDescent="0.2">
      <c r="A1722" s="16"/>
      <c r="B1722" s="16"/>
      <c r="C1722" s="16"/>
    </row>
    <row r="1723" spans="1:3" ht="15.75" x14ac:dyDescent="0.2">
      <c r="A1723" s="16"/>
      <c r="B1723" s="16"/>
      <c r="C1723" s="16"/>
    </row>
    <row r="1724" spans="1:3" ht="15.75" x14ac:dyDescent="0.2">
      <c r="A1724" s="16"/>
      <c r="B1724" s="16"/>
      <c r="C1724" s="16"/>
    </row>
    <row r="1725" spans="1:3" ht="15.75" x14ac:dyDescent="0.2">
      <c r="A1725" s="16"/>
      <c r="B1725" s="16"/>
      <c r="C1725" s="16"/>
    </row>
    <row r="1726" spans="1:3" ht="15.75" x14ac:dyDescent="0.2">
      <c r="A1726" s="16"/>
      <c r="B1726" s="16"/>
      <c r="C1726" s="16"/>
    </row>
    <row r="1727" spans="1:3" ht="15.75" x14ac:dyDescent="0.2">
      <c r="A1727" s="16"/>
      <c r="B1727" s="16"/>
      <c r="C1727" s="16"/>
    </row>
    <row r="1728" spans="1:3" ht="15.75" x14ac:dyDescent="0.2">
      <c r="A1728" s="16"/>
      <c r="B1728" s="16"/>
      <c r="C1728" s="16"/>
    </row>
    <row r="1729" spans="1:3" ht="15.75" x14ac:dyDescent="0.2">
      <c r="A1729" s="16"/>
      <c r="B1729" s="16"/>
      <c r="C1729" s="16"/>
    </row>
    <row r="1730" spans="1:3" ht="15.75" x14ac:dyDescent="0.2">
      <c r="A1730" s="16"/>
      <c r="B1730" s="16"/>
      <c r="C1730" s="16"/>
    </row>
    <row r="1731" spans="1:3" ht="15.75" x14ac:dyDescent="0.2">
      <c r="A1731" s="16"/>
      <c r="B1731" s="16"/>
      <c r="C1731" s="16"/>
    </row>
    <row r="1732" spans="1:3" ht="15.75" x14ac:dyDescent="0.2">
      <c r="A1732" s="16"/>
      <c r="B1732" s="16"/>
      <c r="C1732" s="16"/>
    </row>
    <row r="1733" spans="1:3" ht="15.75" x14ac:dyDescent="0.2">
      <c r="A1733" s="16"/>
      <c r="B1733" s="16"/>
      <c r="C1733" s="16"/>
    </row>
    <row r="1734" spans="1:3" ht="15.75" x14ac:dyDescent="0.2">
      <c r="A1734" s="16"/>
      <c r="B1734" s="16"/>
      <c r="C1734" s="16"/>
    </row>
    <row r="1735" spans="1:3" ht="15.75" x14ac:dyDescent="0.2">
      <c r="A1735" s="16"/>
      <c r="B1735" s="16"/>
      <c r="C1735" s="16"/>
    </row>
    <row r="1736" spans="1:3" ht="15.75" x14ac:dyDescent="0.2">
      <c r="A1736" s="16"/>
      <c r="B1736" s="16"/>
      <c r="C1736" s="16"/>
    </row>
    <row r="1737" spans="1:3" ht="15.75" x14ac:dyDescent="0.2">
      <c r="A1737" s="16"/>
      <c r="B1737" s="16"/>
      <c r="C1737" s="16"/>
    </row>
    <row r="1738" spans="1:3" ht="15.75" x14ac:dyDescent="0.2">
      <c r="A1738" s="16"/>
      <c r="B1738" s="16"/>
      <c r="C1738" s="16"/>
    </row>
    <row r="1739" spans="1:3" ht="15.75" x14ac:dyDescent="0.2">
      <c r="A1739" s="16"/>
      <c r="B1739" s="16"/>
      <c r="C1739" s="16"/>
    </row>
    <row r="1740" spans="1:3" ht="15.75" x14ac:dyDescent="0.2">
      <c r="A1740" s="16"/>
      <c r="B1740" s="16"/>
      <c r="C1740" s="16"/>
    </row>
    <row r="1741" spans="1:3" ht="15.75" x14ac:dyDescent="0.2">
      <c r="A1741" s="16"/>
      <c r="B1741" s="16"/>
      <c r="C1741" s="16"/>
    </row>
    <row r="1742" spans="1:3" ht="15.75" x14ac:dyDescent="0.2">
      <c r="A1742" s="16"/>
      <c r="B1742" s="16"/>
      <c r="C1742" s="16"/>
    </row>
    <row r="1743" spans="1:3" ht="15.75" x14ac:dyDescent="0.2">
      <c r="A1743" s="16"/>
      <c r="B1743" s="16"/>
      <c r="C1743" s="16"/>
    </row>
    <row r="1744" spans="1:3" ht="15.75" x14ac:dyDescent="0.2">
      <c r="A1744" s="16"/>
      <c r="B1744" s="16"/>
      <c r="C1744" s="16"/>
    </row>
    <row r="1745" spans="1:3" ht="15.75" x14ac:dyDescent="0.2">
      <c r="A1745" s="16"/>
      <c r="B1745" s="16"/>
      <c r="C1745" s="16"/>
    </row>
    <row r="1746" spans="1:3" ht="15.75" x14ac:dyDescent="0.2">
      <c r="A1746" s="16"/>
      <c r="B1746" s="16"/>
      <c r="C1746" s="16"/>
    </row>
    <row r="1747" spans="1:3" ht="15.75" x14ac:dyDescent="0.2">
      <c r="A1747" s="16"/>
      <c r="B1747" s="16"/>
      <c r="C1747" s="16"/>
    </row>
    <row r="1748" spans="1:3" ht="15.75" x14ac:dyDescent="0.2">
      <c r="A1748" s="16"/>
      <c r="B1748" s="16"/>
      <c r="C1748" s="16"/>
    </row>
    <row r="1749" spans="1:3" ht="15.75" x14ac:dyDescent="0.2">
      <c r="A1749" s="16"/>
      <c r="B1749" s="16"/>
      <c r="C1749" s="16"/>
    </row>
    <row r="1750" spans="1:3" ht="15.75" x14ac:dyDescent="0.2">
      <c r="A1750" s="16"/>
      <c r="B1750" s="16"/>
      <c r="C1750" s="16"/>
    </row>
    <row r="1751" spans="1:3" ht="15.75" x14ac:dyDescent="0.2">
      <c r="A1751" s="16"/>
      <c r="B1751" s="16"/>
      <c r="C1751" s="16"/>
    </row>
    <row r="1752" spans="1:3" ht="15.75" x14ac:dyDescent="0.2">
      <c r="A1752" s="16"/>
      <c r="B1752" s="16"/>
      <c r="C1752" s="16"/>
    </row>
    <row r="1753" spans="1:3" ht="15.75" x14ac:dyDescent="0.2">
      <c r="A1753" s="16"/>
      <c r="B1753" s="16"/>
      <c r="C1753" s="16"/>
    </row>
    <row r="1754" spans="1:3" ht="15.75" x14ac:dyDescent="0.2">
      <c r="A1754" s="16"/>
      <c r="B1754" s="16"/>
      <c r="C1754" s="16"/>
    </row>
    <row r="1755" spans="1:3" ht="15.75" x14ac:dyDescent="0.2">
      <c r="A1755" s="16"/>
      <c r="B1755" s="16"/>
      <c r="C1755" s="16"/>
    </row>
    <row r="1756" spans="1:3" ht="15.75" x14ac:dyDescent="0.2">
      <c r="A1756" s="16"/>
      <c r="B1756" s="16"/>
      <c r="C1756" s="16"/>
    </row>
    <row r="1757" spans="1:3" ht="15.75" x14ac:dyDescent="0.2">
      <c r="A1757" s="16"/>
      <c r="B1757" s="16"/>
      <c r="C1757" s="16"/>
    </row>
    <row r="1758" spans="1:3" ht="15.75" x14ac:dyDescent="0.2">
      <c r="A1758" s="16"/>
      <c r="B1758" s="16"/>
      <c r="C1758" s="16"/>
    </row>
    <row r="1759" spans="1:3" ht="15.75" x14ac:dyDescent="0.2">
      <c r="A1759" s="16"/>
      <c r="B1759" s="16"/>
      <c r="C1759" s="16"/>
    </row>
    <row r="1760" spans="1:3" ht="15.75" x14ac:dyDescent="0.2">
      <c r="A1760" s="16"/>
      <c r="B1760" s="16"/>
      <c r="C1760" s="16"/>
    </row>
    <row r="1761" spans="1:3" ht="15.75" x14ac:dyDescent="0.2">
      <c r="A1761" s="16"/>
      <c r="B1761" s="16"/>
      <c r="C1761" s="16"/>
    </row>
    <row r="1762" spans="1:3" ht="15.75" x14ac:dyDescent="0.2">
      <c r="A1762" s="16"/>
      <c r="B1762" s="16"/>
      <c r="C1762" s="16"/>
    </row>
    <row r="1763" spans="1:3" ht="15.75" x14ac:dyDescent="0.2">
      <c r="A1763" s="16"/>
      <c r="B1763" s="16"/>
      <c r="C1763" s="16"/>
    </row>
    <row r="1764" spans="1:3" ht="15.75" x14ac:dyDescent="0.2">
      <c r="A1764" s="16"/>
      <c r="B1764" s="16"/>
      <c r="C1764" s="16"/>
    </row>
    <row r="1765" spans="1:3" ht="15.75" x14ac:dyDescent="0.2">
      <c r="A1765" s="16"/>
      <c r="B1765" s="16"/>
      <c r="C1765" s="16"/>
    </row>
    <row r="1766" spans="1:3" ht="15.75" x14ac:dyDescent="0.2">
      <c r="A1766" s="16"/>
      <c r="B1766" s="16"/>
      <c r="C1766" s="16"/>
    </row>
    <row r="1767" spans="1:3" ht="15.75" x14ac:dyDescent="0.2">
      <c r="A1767" s="16"/>
      <c r="B1767" s="16"/>
      <c r="C1767" s="16"/>
    </row>
    <row r="1768" spans="1:3" ht="15.75" x14ac:dyDescent="0.2">
      <c r="A1768" s="16"/>
      <c r="B1768" s="16"/>
      <c r="C1768" s="16"/>
    </row>
    <row r="1769" spans="1:3" ht="15.75" x14ac:dyDescent="0.2">
      <c r="A1769" s="16"/>
      <c r="B1769" s="16"/>
      <c r="C1769" s="16"/>
    </row>
    <row r="1770" spans="1:3" ht="15.75" x14ac:dyDescent="0.2">
      <c r="A1770" s="16"/>
      <c r="B1770" s="16"/>
      <c r="C1770" s="16"/>
    </row>
    <row r="1771" spans="1:3" ht="15.75" x14ac:dyDescent="0.2">
      <c r="A1771" s="16"/>
      <c r="B1771" s="16"/>
      <c r="C1771" s="16"/>
    </row>
    <row r="1772" spans="1:3" ht="15.75" x14ac:dyDescent="0.2">
      <c r="A1772" s="16"/>
      <c r="B1772" s="16"/>
      <c r="C1772" s="16"/>
    </row>
    <row r="1773" spans="1:3" ht="15.75" x14ac:dyDescent="0.2">
      <c r="A1773" s="16"/>
      <c r="B1773" s="16"/>
      <c r="C1773" s="16"/>
    </row>
    <row r="1774" spans="1:3" ht="15.75" x14ac:dyDescent="0.2">
      <c r="A1774" s="16"/>
      <c r="B1774" s="16"/>
      <c r="C1774" s="16"/>
    </row>
    <row r="1775" spans="1:3" ht="15.75" x14ac:dyDescent="0.2">
      <c r="A1775" s="16"/>
      <c r="B1775" s="16"/>
      <c r="C1775" s="16"/>
    </row>
    <row r="1776" spans="1:3" ht="15.75" x14ac:dyDescent="0.2">
      <c r="A1776" s="16"/>
      <c r="B1776" s="16"/>
      <c r="C1776" s="16"/>
    </row>
    <row r="1777" spans="1:3" ht="15.75" x14ac:dyDescent="0.2">
      <c r="A1777" s="16"/>
      <c r="B1777" s="16"/>
      <c r="C1777" s="16"/>
    </row>
    <row r="1778" spans="1:3" ht="15.75" x14ac:dyDescent="0.2">
      <c r="A1778" s="16"/>
      <c r="B1778" s="16"/>
      <c r="C1778" s="16"/>
    </row>
    <row r="1779" spans="1:3" ht="15.75" x14ac:dyDescent="0.2">
      <c r="A1779" s="16"/>
      <c r="B1779" s="16"/>
      <c r="C1779" s="16"/>
    </row>
    <row r="1780" spans="1:3" ht="15.75" x14ac:dyDescent="0.2">
      <c r="A1780" s="16"/>
      <c r="B1780" s="16"/>
      <c r="C1780" s="16"/>
    </row>
    <row r="1781" spans="1:3" ht="15.75" x14ac:dyDescent="0.2">
      <c r="A1781" s="16"/>
      <c r="B1781" s="16"/>
      <c r="C1781" s="16"/>
    </row>
    <row r="1782" spans="1:3" ht="15.75" x14ac:dyDescent="0.2">
      <c r="A1782" s="16"/>
      <c r="B1782" s="16"/>
      <c r="C1782" s="16"/>
    </row>
    <row r="1783" spans="1:3" ht="15.75" x14ac:dyDescent="0.2">
      <c r="A1783" s="16"/>
      <c r="B1783" s="16"/>
      <c r="C1783" s="16"/>
    </row>
    <row r="1784" spans="1:3" ht="15.75" x14ac:dyDescent="0.2">
      <c r="A1784" s="16"/>
      <c r="B1784" s="16"/>
      <c r="C1784" s="16"/>
    </row>
    <row r="1785" spans="1:3" ht="15.75" x14ac:dyDescent="0.2">
      <c r="A1785" s="16"/>
      <c r="B1785" s="16"/>
      <c r="C1785" s="16"/>
    </row>
    <row r="1786" spans="1:3" ht="15.75" x14ac:dyDescent="0.2">
      <c r="A1786" s="16"/>
      <c r="B1786" s="16"/>
      <c r="C1786" s="16"/>
    </row>
    <row r="1787" spans="1:3" ht="15.75" x14ac:dyDescent="0.2">
      <c r="A1787" s="16"/>
      <c r="B1787" s="16"/>
      <c r="C1787" s="16"/>
    </row>
    <row r="1788" spans="1:3" ht="15.75" x14ac:dyDescent="0.2">
      <c r="A1788" s="16"/>
      <c r="B1788" s="16"/>
      <c r="C1788" s="16"/>
    </row>
    <row r="1789" spans="1:3" ht="15.75" x14ac:dyDescent="0.2">
      <c r="A1789" s="16"/>
      <c r="B1789" s="16"/>
      <c r="C1789" s="16"/>
    </row>
    <row r="1790" spans="1:3" ht="15.75" x14ac:dyDescent="0.2">
      <c r="A1790" s="16"/>
      <c r="B1790" s="16"/>
      <c r="C1790" s="16"/>
    </row>
    <row r="1791" spans="1:3" ht="15.75" x14ac:dyDescent="0.2">
      <c r="A1791" s="16"/>
      <c r="B1791" s="16"/>
      <c r="C1791" s="16"/>
    </row>
    <row r="1792" spans="1:3" ht="15.75" x14ac:dyDescent="0.2">
      <c r="A1792" s="16"/>
      <c r="B1792" s="16"/>
      <c r="C1792" s="16"/>
    </row>
    <row r="1793" spans="1:3" ht="15.75" x14ac:dyDescent="0.2">
      <c r="A1793" s="16"/>
      <c r="B1793" s="16"/>
      <c r="C1793" s="16"/>
    </row>
    <row r="1794" spans="1:3" ht="15.75" x14ac:dyDescent="0.2">
      <c r="A1794" s="16"/>
      <c r="B1794" s="16"/>
      <c r="C1794" s="16"/>
    </row>
    <row r="1795" spans="1:3" ht="15.75" x14ac:dyDescent="0.2">
      <c r="A1795" s="16"/>
      <c r="B1795" s="16"/>
      <c r="C1795" s="16"/>
    </row>
    <row r="1796" spans="1:3" ht="15.75" x14ac:dyDescent="0.2">
      <c r="A1796" s="16"/>
      <c r="B1796" s="16"/>
      <c r="C1796" s="16"/>
    </row>
    <row r="1797" spans="1:3" ht="15.75" x14ac:dyDescent="0.2">
      <c r="A1797" s="16"/>
      <c r="B1797" s="16"/>
      <c r="C1797" s="16"/>
    </row>
    <row r="1798" spans="1:3" ht="15.75" x14ac:dyDescent="0.2">
      <c r="A1798" s="16"/>
      <c r="B1798" s="16"/>
      <c r="C1798" s="16"/>
    </row>
    <row r="1799" spans="1:3" ht="15.75" x14ac:dyDescent="0.2">
      <c r="A1799" s="16"/>
      <c r="B1799" s="16"/>
      <c r="C1799" s="16"/>
    </row>
    <row r="1800" spans="1:3" ht="15.75" x14ac:dyDescent="0.2">
      <c r="A1800" s="16"/>
      <c r="B1800" s="16"/>
      <c r="C1800" s="16"/>
    </row>
    <row r="1801" spans="1:3" ht="15.75" x14ac:dyDescent="0.2">
      <c r="A1801" s="16"/>
      <c r="B1801" s="16"/>
      <c r="C1801" s="16"/>
    </row>
    <row r="1802" spans="1:3" ht="15.75" x14ac:dyDescent="0.2">
      <c r="A1802" s="16"/>
      <c r="B1802" s="16"/>
      <c r="C1802" s="16"/>
    </row>
    <row r="1803" spans="1:3" ht="15.75" x14ac:dyDescent="0.2">
      <c r="A1803" s="16"/>
      <c r="B1803" s="16"/>
      <c r="C1803" s="16"/>
    </row>
    <row r="1804" spans="1:3" ht="15.75" x14ac:dyDescent="0.2">
      <c r="A1804" s="16"/>
      <c r="B1804" s="16"/>
      <c r="C1804" s="16"/>
    </row>
    <row r="1805" spans="1:3" ht="15.75" x14ac:dyDescent="0.2">
      <c r="A1805" s="16"/>
      <c r="B1805" s="16"/>
      <c r="C1805" s="16"/>
    </row>
    <row r="1806" spans="1:3" ht="15.75" x14ac:dyDescent="0.2">
      <c r="A1806" s="16"/>
      <c r="B1806" s="16"/>
      <c r="C1806" s="16"/>
    </row>
    <row r="1807" spans="1:3" ht="15.75" x14ac:dyDescent="0.2">
      <c r="A1807" s="16"/>
      <c r="B1807" s="16"/>
      <c r="C1807" s="16"/>
    </row>
    <row r="1808" spans="1:3" ht="15.75" x14ac:dyDescent="0.2">
      <c r="A1808" s="16"/>
      <c r="B1808" s="16"/>
      <c r="C1808" s="16"/>
    </row>
    <row r="1809" spans="1:3" ht="15.75" x14ac:dyDescent="0.2">
      <c r="A1809" s="16"/>
      <c r="B1809" s="16"/>
      <c r="C1809" s="16"/>
    </row>
    <row r="1810" spans="1:3" ht="15.75" x14ac:dyDescent="0.2">
      <c r="A1810" s="16"/>
      <c r="B1810" s="16"/>
      <c r="C1810" s="16"/>
    </row>
    <row r="1811" spans="1:3" ht="15.75" x14ac:dyDescent="0.2">
      <c r="A1811" s="16"/>
      <c r="B1811" s="16"/>
      <c r="C1811" s="16"/>
    </row>
    <row r="1812" spans="1:3" ht="15.75" x14ac:dyDescent="0.2">
      <c r="A1812" s="16"/>
      <c r="B1812" s="16"/>
      <c r="C1812" s="16"/>
    </row>
    <row r="1813" spans="1:3" ht="15.75" x14ac:dyDescent="0.2">
      <c r="A1813" s="16"/>
      <c r="B1813" s="16"/>
      <c r="C1813" s="16"/>
    </row>
    <row r="1814" spans="1:3" ht="15.75" x14ac:dyDescent="0.2">
      <c r="A1814" s="16"/>
      <c r="B1814" s="16"/>
      <c r="C1814" s="16"/>
    </row>
    <row r="1815" spans="1:3" ht="15.75" x14ac:dyDescent="0.2">
      <c r="A1815" s="16"/>
      <c r="B1815" s="16"/>
      <c r="C1815" s="16"/>
    </row>
    <row r="1816" spans="1:3" ht="15.75" x14ac:dyDescent="0.2">
      <c r="A1816" s="16"/>
      <c r="B1816" s="16"/>
      <c r="C1816" s="16"/>
    </row>
    <row r="1817" spans="1:3" ht="15.75" x14ac:dyDescent="0.2">
      <c r="A1817" s="16"/>
      <c r="B1817" s="16"/>
      <c r="C1817" s="16"/>
    </row>
    <row r="1818" spans="1:3" ht="15.75" x14ac:dyDescent="0.2">
      <c r="A1818" s="16"/>
      <c r="B1818" s="16"/>
      <c r="C1818" s="16"/>
    </row>
    <row r="1819" spans="1:3" ht="15.75" x14ac:dyDescent="0.2">
      <c r="A1819" s="16"/>
      <c r="B1819" s="16"/>
      <c r="C1819" s="16"/>
    </row>
    <row r="1820" spans="1:3" ht="15.75" x14ac:dyDescent="0.2">
      <c r="A1820" s="16"/>
      <c r="B1820" s="16"/>
      <c r="C1820" s="16"/>
    </row>
    <row r="1821" spans="1:3" ht="15.75" x14ac:dyDescent="0.2">
      <c r="A1821" s="16"/>
      <c r="B1821" s="16"/>
      <c r="C1821" s="16"/>
    </row>
    <row r="1822" spans="1:3" ht="15.75" x14ac:dyDescent="0.2">
      <c r="A1822" s="16"/>
      <c r="B1822" s="16"/>
      <c r="C1822" s="16"/>
    </row>
    <row r="1823" spans="1:3" ht="15.75" x14ac:dyDescent="0.2">
      <c r="A1823" s="16"/>
      <c r="B1823" s="16"/>
      <c r="C1823" s="16"/>
    </row>
    <row r="1824" spans="1:3" ht="15.75" x14ac:dyDescent="0.2">
      <c r="A1824" s="16"/>
      <c r="B1824" s="16"/>
      <c r="C1824" s="16"/>
    </row>
    <row r="1825" spans="1:3" ht="15.75" x14ac:dyDescent="0.2">
      <c r="A1825" s="16"/>
      <c r="B1825" s="16"/>
      <c r="C1825" s="16"/>
    </row>
    <row r="1826" spans="1:3" ht="15.75" x14ac:dyDescent="0.2">
      <c r="A1826" s="16"/>
      <c r="B1826" s="16"/>
      <c r="C1826" s="16"/>
    </row>
    <row r="1827" spans="1:3" ht="15.75" x14ac:dyDescent="0.2">
      <c r="A1827" s="16"/>
      <c r="B1827" s="16"/>
      <c r="C1827" s="16"/>
    </row>
    <row r="1828" spans="1:3" ht="15.75" x14ac:dyDescent="0.2">
      <c r="A1828" s="16"/>
      <c r="B1828" s="16"/>
      <c r="C1828" s="16"/>
    </row>
    <row r="1829" spans="1:3" ht="15.75" x14ac:dyDescent="0.2">
      <c r="A1829" s="16"/>
      <c r="B1829" s="16"/>
      <c r="C1829" s="16"/>
    </row>
    <row r="1830" spans="1:3" ht="15.75" x14ac:dyDescent="0.2">
      <c r="A1830" s="16"/>
      <c r="B1830" s="16"/>
      <c r="C1830" s="16"/>
    </row>
    <row r="1831" spans="1:3" ht="15.75" x14ac:dyDescent="0.2">
      <c r="A1831" s="16"/>
      <c r="B1831" s="16"/>
      <c r="C1831" s="16"/>
    </row>
    <row r="1832" spans="1:3" ht="15.75" x14ac:dyDescent="0.2">
      <c r="A1832" s="16"/>
      <c r="B1832" s="16"/>
      <c r="C1832" s="16"/>
    </row>
    <row r="1833" spans="1:3" ht="15.75" x14ac:dyDescent="0.2">
      <c r="A1833" s="16"/>
      <c r="B1833" s="16"/>
      <c r="C1833" s="16"/>
    </row>
    <row r="1834" spans="1:3" ht="15.75" x14ac:dyDescent="0.2">
      <c r="A1834" s="16"/>
      <c r="B1834" s="16"/>
      <c r="C1834" s="16"/>
    </row>
    <row r="1835" spans="1:3" ht="15.75" x14ac:dyDescent="0.2">
      <c r="A1835" s="16"/>
      <c r="B1835" s="16"/>
      <c r="C1835" s="16"/>
    </row>
    <row r="1836" spans="1:3" ht="15.75" x14ac:dyDescent="0.2">
      <c r="A1836" s="16"/>
      <c r="B1836" s="16"/>
      <c r="C1836" s="16"/>
    </row>
    <row r="1837" spans="1:3" ht="15.75" x14ac:dyDescent="0.2">
      <c r="A1837" s="16"/>
      <c r="B1837" s="16"/>
      <c r="C1837" s="16"/>
    </row>
    <row r="1838" spans="1:3" ht="15.75" x14ac:dyDescent="0.2">
      <c r="A1838" s="16"/>
      <c r="B1838" s="16"/>
      <c r="C1838" s="16"/>
    </row>
    <row r="1839" spans="1:3" ht="15.75" x14ac:dyDescent="0.2">
      <c r="A1839" s="16"/>
      <c r="B1839" s="16"/>
      <c r="C1839" s="16"/>
    </row>
    <row r="1840" spans="1:3" ht="15.75" x14ac:dyDescent="0.2">
      <c r="A1840" s="16"/>
      <c r="B1840" s="16"/>
      <c r="C1840" s="16"/>
    </row>
    <row r="1841" spans="1:3" ht="15.75" x14ac:dyDescent="0.2">
      <c r="A1841" s="16"/>
      <c r="B1841" s="16"/>
      <c r="C1841" s="16"/>
    </row>
    <row r="1842" spans="1:3" ht="15.75" x14ac:dyDescent="0.2">
      <c r="A1842" s="16"/>
      <c r="B1842" s="16"/>
      <c r="C1842" s="16"/>
    </row>
    <row r="1843" spans="1:3" ht="15.75" x14ac:dyDescent="0.2">
      <c r="A1843" s="16"/>
      <c r="B1843" s="16"/>
      <c r="C1843" s="16"/>
    </row>
    <row r="1844" spans="1:3" ht="15.75" x14ac:dyDescent="0.2">
      <c r="A1844" s="16"/>
      <c r="B1844" s="16"/>
      <c r="C1844" s="16"/>
    </row>
    <row r="1845" spans="1:3" ht="15.75" x14ac:dyDescent="0.2">
      <c r="A1845" s="16"/>
      <c r="B1845" s="16"/>
      <c r="C1845" s="16"/>
    </row>
    <row r="1846" spans="1:3" ht="15.75" x14ac:dyDescent="0.2">
      <c r="A1846" s="16"/>
      <c r="B1846" s="16"/>
      <c r="C1846" s="16"/>
    </row>
    <row r="1847" spans="1:3" ht="15.75" x14ac:dyDescent="0.2">
      <c r="A1847" s="16"/>
      <c r="B1847" s="16"/>
      <c r="C1847" s="16"/>
    </row>
    <row r="1848" spans="1:3" ht="15.75" x14ac:dyDescent="0.2">
      <c r="A1848" s="16"/>
      <c r="B1848" s="16"/>
      <c r="C1848" s="16"/>
    </row>
    <row r="1849" spans="1:3" ht="15.75" x14ac:dyDescent="0.2">
      <c r="A1849" s="16"/>
      <c r="B1849" s="16"/>
      <c r="C1849" s="16"/>
    </row>
    <row r="1850" spans="1:3" ht="15.75" x14ac:dyDescent="0.2">
      <c r="A1850" s="16"/>
      <c r="B1850" s="16"/>
      <c r="C1850" s="16"/>
    </row>
    <row r="1851" spans="1:3" ht="15.75" x14ac:dyDescent="0.2">
      <c r="A1851" s="16"/>
      <c r="B1851" s="16"/>
      <c r="C1851" s="16"/>
    </row>
  </sheetData>
  <mergeCells count="7">
    <mergeCell ref="A1:F1"/>
    <mergeCell ref="C7:F7"/>
    <mergeCell ref="A13:C13"/>
    <mergeCell ref="A37:C37"/>
    <mergeCell ref="A11:C11"/>
    <mergeCell ref="A3:E3"/>
    <mergeCell ref="A4:E4"/>
  </mergeCells>
  <phoneticPr fontId="21" type="noConversion"/>
  <printOptions horizontalCentered="1"/>
  <pageMargins left="0" right="0" top="0.59055118110236227" bottom="0.39370078740157483" header="0.51181102362204722" footer="0.51181102362204722"/>
  <pageSetup paperSize="9" scale="90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indexed="33"/>
  </sheetPr>
  <dimension ref="A1:B1812"/>
  <sheetViews>
    <sheetView topLeftCell="A51" zoomScale="135" zoomScaleNormal="135" zoomScaleSheetLayoutView="120" workbookViewId="0">
      <selection activeCell="F90" sqref="F90"/>
    </sheetView>
  </sheetViews>
  <sheetFormatPr defaultRowHeight="15" x14ac:dyDescent="0.2"/>
  <cols>
    <col min="1" max="1" width="94.5703125" style="14" customWidth="1"/>
    <col min="2" max="2" width="16.5703125" style="14" customWidth="1"/>
    <col min="257" max="257" width="94.5703125" customWidth="1"/>
    <col min="258" max="258" width="16.5703125" customWidth="1"/>
    <col min="513" max="513" width="94.5703125" customWidth="1"/>
    <col min="514" max="514" width="16.5703125" customWidth="1"/>
    <col min="769" max="769" width="94.5703125" customWidth="1"/>
    <col min="770" max="770" width="16.5703125" customWidth="1"/>
    <col min="1025" max="1025" width="94.5703125" customWidth="1"/>
    <col min="1026" max="1026" width="16.5703125" customWidth="1"/>
    <col min="1281" max="1281" width="94.5703125" customWidth="1"/>
    <col min="1282" max="1282" width="16.5703125" customWidth="1"/>
    <col min="1537" max="1537" width="94.5703125" customWidth="1"/>
    <col min="1538" max="1538" width="16.5703125" customWidth="1"/>
    <col min="1793" max="1793" width="94.5703125" customWidth="1"/>
    <col min="1794" max="1794" width="16.5703125" customWidth="1"/>
    <col min="2049" max="2049" width="94.5703125" customWidth="1"/>
    <col min="2050" max="2050" width="16.5703125" customWidth="1"/>
    <col min="2305" max="2305" width="94.5703125" customWidth="1"/>
    <col min="2306" max="2306" width="16.5703125" customWidth="1"/>
    <col min="2561" max="2561" width="94.5703125" customWidth="1"/>
    <col min="2562" max="2562" width="16.5703125" customWidth="1"/>
    <col min="2817" max="2817" width="94.5703125" customWidth="1"/>
    <col min="2818" max="2818" width="16.5703125" customWidth="1"/>
    <col min="3073" max="3073" width="94.5703125" customWidth="1"/>
    <col min="3074" max="3074" width="16.5703125" customWidth="1"/>
    <col min="3329" max="3329" width="94.5703125" customWidth="1"/>
    <col min="3330" max="3330" width="16.5703125" customWidth="1"/>
    <col min="3585" max="3585" width="94.5703125" customWidth="1"/>
    <col min="3586" max="3586" width="16.5703125" customWidth="1"/>
    <col min="3841" max="3841" width="94.5703125" customWidth="1"/>
    <col min="3842" max="3842" width="16.5703125" customWidth="1"/>
    <col min="4097" max="4097" width="94.5703125" customWidth="1"/>
    <col min="4098" max="4098" width="16.5703125" customWidth="1"/>
    <col min="4353" max="4353" width="94.5703125" customWidth="1"/>
    <col min="4354" max="4354" width="16.5703125" customWidth="1"/>
    <col min="4609" max="4609" width="94.5703125" customWidth="1"/>
    <col min="4610" max="4610" width="16.5703125" customWidth="1"/>
    <col min="4865" max="4865" width="94.5703125" customWidth="1"/>
    <col min="4866" max="4866" width="16.5703125" customWidth="1"/>
    <col min="5121" max="5121" width="94.5703125" customWidth="1"/>
    <col min="5122" max="5122" width="16.5703125" customWidth="1"/>
    <col min="5377" max="5377" width="94.5703125" customWidth="1"/>
    <col min="5378" max="5378" width="16.5703125" customWidth="1"/>
    <col min="5633" max="5633" width="94.5703125" customWidth="1"/>
    <col min="5634" max="5634" width="16.5703125" customWidth="1"/>
    <col min="5889" max="5889" width="94.5703125" customWidth="1"/>
    <col min="5890" max="5890" width="16.5703125" customWidth="1"/>
    <col min="6145" max="6145" width="94.5703125" customWidth="1"/>
    <col min="6146" max="6146" width="16.5703125" customWidth="1"/>
    <col min="6401" max="6401" width="94.5703125" customWidth="1"/>
    <col min="6402" max="6402" width="16.5703125" customWidth="1"/>
    <col min="6657" max="6657" width="94.5703125" customWidth="1"/>
    <col min="6658" max="6658" width="16.5703125" customWidth="1"/>
    <col min="6913" max="6913" width="94.5703125" customWidth="1"/>
    <col min="6914" max="6914" width="16.5703125" customWidth="1"/>
    <col min="7169" max="7169" width="94.5703125" customWidth="1"/>
    <col min="7170" max="7170" width="16.5703125" customWidth="1"/>
    <col min="7425" max="7425" width="94.5703125" customWidth="1"/>
    <col min="7426" max="7426" width="16.5703125" customWidth="1"/>
    <col min="7681" max="7681" width="94.5703125" customWidth="1"/>
    <col min="7682" max="7682" width="16.5703125" customWidth="1"/>
    <col min="7937" max="7937" width="94.5703125" customWidth="1"/>
    <col min="7938" max="7938" width="16.5703125" customWidth="1"/>
    <col min="8193" max="8193" width="94.5703125" customWidth="1"/>
    <col min="8194" max="8194" width="16.5703125" customWidth="1"/>
    <col min="8449" max="8449" width="94.5703125" customWidth="1"/>
    <col min="8450" max="8450" width="16.5703125" customWidth="1"/>
    <col min="8705" max="8705" width="94.5703125" customWidth="1"/>
    <col min="8706" max="8706" width="16.5703125" customWidth="1"/>
    <col min="8961" max="8961" width="94.5703125" customWidth="1"/>
    <col min="8962" max="8962" width="16.5703125" customWidth="1"/>
    <col min="9217" max="9217" width="94.5703125" customWidth="1"/>
    <col min="9218" max="9218" width="16.5703125" customWidth="1"/>
    <col min="9473" max="9473" width="94.5703125" customWidth="1"/>
    <col min="9474" max="9474" width="16.5703125" customWidth="1"/>
    <col min="9729" max="9729" width="94.5703125" customWidth="1"/>
    <col min="9730" max="9730" width="16.5703125" customWidth="1"/>
    <col min="9985" max="9985" width="94.5703125" customWidth="1"/>
    <col min="9986" max="9986" width="16.5703125" customWidth="1"/>
    <col min="10241" max="10241" width="94.5703125" customWidth="1"/>
    <col min="10242" max="10242" width="16.5703125" customWidth="1"/>
    <col min="10497" max="10497" width="94.5703125" customWidth="1"/>
    <col min="10498" max="10498" width="16.5703125" customWidth="1"/>
    <col min="10753" max="10753" width="94.5703125" customWidth="1"/>
    <col min="10754" max="10754" width="16.5703125" customWidth="1"/>
    <col min="11009" max="11009" width="94.5703125" customWidth="1"/>
    <col min="11010" max="11010" width="16.5703125" customWidth="1"/>
    <col min="11265" max="11265" width="94.5703125" customWidth="1"/>
    <col min="11266" max="11266" width="16.5703125" customWidth="1"/>
    <col min="11521" max="11521" width="94.5703125" customWidth="1"/>
    <col min="11522" max="11522" width="16.5703125" customWidth="1"/>
    <col min="11777" max="11777" width="94.5703125" customWidth="1"/>
    <col min="11778" max="11778" width="16.5703125" customWidth="1"/>
    <col min="12033" max="12033" width="94.5703125" customWidth="1"/>
    <col min="12034" max="12034" width="16.5703125" customWidth="1"/>
    <col min="12289" max="12289" width="94.5703125" customWidth="1"/>
    <col min="12290" max="12290" width="16.5703125" customWidth="1"/>
    <col min="12545" max="12545" width="94.5703125" customWidth="1"/>
    <col min="12546" max="12546" width="16.5703125" customWidth="1"/>
    <col min="12801" max="12801" width="94.5703125" customWidth="1"/>
    <col min="12802" max="12802" width="16.5703125" customWidth="1"/>
    <col min="13057" max="13057" width="94.5703125" customWidth="1"/>
    <col min="13058" max="13058" width="16.5703125" customWidth="1"/>
    <col min="13313" max="13313" width="94.5703125" customWidth="1"/>
    <col min="13314" max="13314" width="16.5703125" customWidth="1"/>
    <col min="13569" max="13569" width="94.5703125" customWidth="1"/>
    <col min="13570" max="13570" width="16.5703125" customWidth="1"/>
    <col min="13825" max="13825" width="94.5703125" customWidth="1"/>
    <col min="13826" max="13826" width="16.5703125" customWidth="1"/>
    <col min="14081" max="14081" width="94.5703125" customWidth="1"/>
    <col min="14082" max="14082" width="16.5703125" customWidth="1"/>
    <col min="14337" max="14337" width="94.5703125" customWidth="1"/>
    <col min="14338" max="14338" width="16.5703125" customWidth="1"/>
    <col min="14593" max="14593" width="94.5703125" customWidth="1"/>
    <col min="14594" max="14594" width="16.5703125" customWidth="1"/>
    <col min="14849" max="14849" width="94.5703125" customWidth="1"/>
    <col min="14850" max="14850" width="16.5703125" customWidth="1"/>
    <col min="15105" max="15105" width="94.5703125" customWidth="1"/>
    <col min="15106" max="15106" width="16.5703125" customWidth="1"/>
    <col min="15361" max="15361" width="94.5703125" customWidth="1"/>
    <col min="15362" max="15362" width="16.5703125" customWidth="1"/>
    <col min="15617" max="15617" width="94.5703125" customWidth="1"/>
    <col min="15618" max="15618" width="16.5703125" customWidth="1"/>
    <col min="15873" max="15873" width="94.5703125" customWidth="1"/>
    <col min="15874" max="15874" width="16.5703125" customWidth="1"/>
    <col min="16129" max="16129" width="94.5703125" customWidth="1"/>
    <col min="16130" max="16130" width="16.5703125" customWidth="1"/>
  </cols>
  <sheetData>
    <row r="1" spans="1:2" x14ac:dyDescent="0.2">
      <c r="A1" s="550" t="s">
        <v>202</v>
      </c>
      <c r="B1" s="550"/>
    </row>
    <row r="2" spans="1:2" ht="33" customHeight="1" x14ac:dyDescent="0.2">
      <c r="A2" s="543" t="s">
        <v>203</v>
      </c>
      <c r="B2" s="543"/>
    </row>
    <row r="3" spans="1:2" ht="20.25" customHeight="1" x14ac:dyDescent="0.2">
      <c r="A3" s="551" t="s">
        <v>204</v>
      </c>
      <c r="B3" s="551"/>
    </row>
    <row r="4" spans="1:2" ht="12.75" hidden="1" x14ac:dyDescent="0.2">
      <c r="A4" s="200"/>
      <c r="B4" s="200"/>
    </row>
    <row r="5" spans="1:2" ht="7.5" customHeight="1" x14ac:dyDescent="0.2">
      <c r="A5" s="552"/>
      <c r="B5" s="552"/>
    </row>
    <row r="6" spans="1:2" ht="18.75" hidden="1" customHeight="1" x14ac:dyDescent="0.2">
      <c r="A6" s="552"/>
      <c r="B6" s="552"/>
    </row>
    <row r="7" spans="1:2" ht="0.75" customHeight="1" x14ac:dyDescent="0.2">
      <c r="A7" s="16"/>
      <c r="B7" s="16"/>
    </row>
    <row r="8" spans="1:2" ht="15.75" hidden="1" x14ac:dyDescent="0.2">
      <c r="A8" s="17" t="s">
        <v>46</v>
      </c>
      <c r="B8" s="16"/>
    </row>
    <row r="9" spans="1:2" ht="15.75" x14ac:dyDescent="0.2">
      <c r="A9" s="16"/>
      <c r="B9" s="201" t="s">
        <v>48</v>
      </c>
    </row>
    <row r="10" spans="1:2" s="203" customFormat="1" ht="28.5" customHeight="1" x14ac:dyDescent="0.2">
      <c r="A10" s="202" t="s">
        <v>205</v>
      </c>
      <c r="B10" s="42" t="s">
        <v>59</v>
      </c>
    </row>
    <row r="11" spans="1:2" s="206" customFormat="1" ht="18.75" customHeight="1" x14ac:dyDescent="0.2">
      <c r="A11" s="204" t="s">
        <v>33</v>
      </c>
      <c r="B11" s="205">
        <f>B30+B48+B86</f>
        <v>5197</v>
      </c>
    </row>
    <row r="12" spans="1:2" s="206" customFormat="1" ht="18.75" customHeight="1" x14ac:dyDescent="0.2">
      <c r="A12" s="204" t="s">
        <v>34</v>
      </c>
      <c r="B12" s="205">
        <f>B49+B87</f>
        <v>1403</v>
      </c>
    </row>
    <row r="13" spans="1:2" s="206" customFormat="1" ht="18.75" customHeight="1" x14ac:dyDescent="0.2">
      <c r="A13" s="204" t="s">
        <v>35</v>
      </c>
      <c r="B13" s="205">
        <f>B31+B32+B33+B50+B68+B67+B88</f>
        <v>29121</v>
      </c>
    </row>
    <row r="14" spans="1:2" s="206" customFormat="1" ht="18.75" customHeight="1" x14ac:dyDescent="0.2">
      <c r="A14" s="204" t="s">
        <v>206</v>
      </c>
      <c r="B14" s="205">
        <f>B71</f>
        <v>38310</v>
      </c>
    </row>
    <row r="15" spans="1:2" s="206" customFormat="1" ht="18.75" customHeight="1" x14ac:dyDescent="0.2">
      <c r="A15" s="204" t="s">
        <v>207</v>
      </c>
      <c r="B15" s="205">
        <v>0</v>
      </c>
    </row>
    <row r="16" spans="1:2" s="209" customFormat="1" ht="22.5" customHeight="1" x14ac:dyDescent="0.2">
      <c r="A16" s="207" t="s">
        <v>208</v>
      </c>
      <c r="B16" s="208">
        <f>SUM(B11:B15)</f>
        <v>74031</v>
      </c>
    </row>
    <row r="17" spans="1:2" s="212" customFormat="1" ht="6" customHeight="1" x14ac:dyDescent="0.2">
      <c r="A17" s="210"/>
      <c r="B17" s="211"/>
    </row>
    <row r="18" spans="1:2" s="213" customFormat="1" ht="24.75" customHeight="1" x14ac:dyDescent="0.2">
      <c r="A18" s="202" t="s">
        <v>209</v>
      </c>
      <c r="B18" s="42" t="s">
        <v>59</v>
      </c>
    </row>
    <row r="19" spans="1:2" s="213" customFormat="1" ht="18.75" customHeight="1" x14ac:dyDescent="0.2">
      <c r="A19" s="204" t="s">
        <v>210</v>
      </c>
      <c r="B19" s="205">
        <f>B36+B56+B67+B68+B91</f>
        <v>35721</v>
      </c>
    </row>
    <row r="20" spans="1:2" s="214" customFormat="1" ht="19.5" customHeight="1" x14ac:dyDescent="0.25">
      <c r="A20" s="204" t="s">
        <v>211</v>
      </c>
      <c r="B20" s="205">
        <v>28072</v>
      </c>
    </row>
    <row r="21" spans="1:2" s="214" customFormat="1" ht="19.5" customHeight="1" x14ac:dyDescent="0.25">
      <c r="A21" s="204" t="s">
        <v>212</v>
      </c>
      <c r="B21" s="205">
        <f>B76+B92</f>
        <v>10238</v>
      </c>
    </row>
    <row r="22" spans="1:2" s="209" customFormat="1" ht="24.75" customHeight="1" x14ac:dyDescent="0.2">
      <c r="A22" s="207" t="s">
        <v>213</v>
      </c>
      <c r="B22" s="208">
        <f>SUM(B19:B21)</f>
        <v>74031</v>
      </c>
    </row>
    <row r="23" spans="1:2" ht="24" customHeight="1" x14ac:dyDescent="0.2">
      <c r="A23" s="549" t="s">
        <v>214</v>
      </c>
      <c r="B23" s="549"/>
    </row>
    <row r="24" spans="1:2" ht="14.25" x14ac:dyDescent="0.2">
      <c r="A24" s="547" t="s">
        <v>215</v>
      </c>
      <c r="B24" s="547"/>
    </row>
    <row r="25" spans="1:2" ht="43.5" customHeight="1" x14ac:dyDescent="0.25">
      <c r="A25" s="548" t="s">
        <v>216</v>
      </c>
      <c r="B25" s="548"/>
    </row>
    <row r="26" spans="1:2" x14ac:dyDescent="0.2">
      <c r="A26" s="215" t="s">
        <v>217</v>
      </c>
      <c r="B26" s="215"/>
    </row>
    <row r="27" spans="1:2" ht="38.25" customHeight="1" x14ac:dyDescent="0.25">
      <c r="A27" s="553" t="s">
        <v>218</v>
      </c>
      <c r="B27" s="553"/>
    </row>
    <row r="28" spans="1:2" ht="23.25" customHeight="1" x14ac:dyDescent="0.2">
      <c r="A28" s="216" t="s">
        <v>219</v>
      </c>
      <c r="B28" s="215"/>
    </row>
    <row r="29" spans="1:2" x14ac:dyDescent="0.2">
      <c r="A29" s="217" t="s">
        <v>220</v>
      </c>
      <c r="B29" s="218"/>
    </row>
    <row r="30" spans="1:2" x14ac:dyDescent="0.25">
      <c r="A30" s="217" t="s">
        <v>221</v>
      </c>
      <c r="B30" s="218"/>
    </row>
    <row r="31" spans="1:2" x14ac:dyDescent="0.2">
      <c r="A31" s="218" t="s">
        <v>222</v>
      </c>
      <c r="B31" s="219">
        <f>73</f>
        <v>73</v>
      </c>
    </row>
    <row r="32" spans="1:2" x14ac:dyDescent="0.2">
      <c r="A32" s="218" t="s">
        <v>223</v>
      </c>
      <c r="B32" s="219">
        <v>2866</v>
      </c>
    </row>
    <row r="33" spans="1:2" x14ac:dyDescent="0.2">
      <c r="A33" s="218" t="s">
        <v>224</v>
      </c>
      <c r="B33" s="219">
        <v>190</v>
      </c>
    </row>
    <row r="34" spans="1:2" ht="14.25" x14ac:dyDescent="0.2">
      <c r="A34" s="220" t="s">
        <v>225</v>
      </c>
      <c r="B34" s="221">
        <f>SUM(B30:B33)</f>
        <v>3129</v>
      </c>
    </row>
    <row r="35" spans="1:2" x14ac:dyDescent="0.2">
      <c r="A35" s="217" t="s">
        <v>226</v>
      </c>
      <c r="B35" s="219"/>
    </row>
    <row r="36" spans="1:2" x14ac:dyDescent="0.2">
      <c r="A36" s="218" t="s">
        <v>227</v>
      </c>
      <c r="B36" s="219">
        <v>3129</v>
      </c>
    </row>
    <row r="37" spans="1:2" x14ac:dyDescent="0.2">
      <c r="A37" s="218" t="s">
        <v>212</v>
      </c>
      <c r="B37" s="219">
        <v>0</v>
      </c>
    </row>
    <row r="38" spans="1:2" ht="14.25" x14ac:dyDescent="0.2">
      <c r="A38" s="220" t="s">
        <v>228</v>
      </c>
      <c r="B38" s="221">
        <f>SUM(B36:B37)</f>
        <v>3129</v>
      </c>
    </row>
    <row r="39" spans="1:2" ht="15.75" x14ac:dyDescent="0.2">
      <c r="A39" s="16"/>
      <c r="B39" s="16"/>
    </row>
    <row r="40" spans="1:2" ht="15.75" hidden="1" x14ac:dyDescent="0.2">
      <c r="A40" s="17"/>
      <c r="B40" s="17"/>
    </row>
    <row r="41" spans="1:2" ht="14.25" x14ac:dyDescent="0.2">
      <c r="A41" s="549" t="s">
        <v>229</v>
      </c>
      <c r="B41" s="549"/>
    </row>
    <row r="42" spans="1:2" ht="14.25" x14ac:dyDescent="0.2">
      <c r="A42" s="547" t="s">
        <v>230</v>
      </c>
      <c r="B42" s="547"/>
    </row>
    <row r="43" spans="1:2" x14ac:dyDescent="0.25">
      <c r="A43" s="548" t="s">
        <v>231</v>
      </c>
      <c r="B43" s="548"/>
    </row>
    <row r="44" spans="1:2" x14ac:dyDescent="0.2">
      <c r="A44" s="215" t="s">
        <v>232</v>
      </c>
      <c r="B44" s="215"/>
    </row>
    <row r="45" spans="1:2" x14ac:dyDescent="0.25">
      <c r="A45" s="548" t="s">
        <v>233</v>
      </c>
      <c r="B45" s="548"/>
    </row>
    <row r="46" spans="1:2" x14ac:dyDescent="0.2">
      <c r="A46" s="216" t="s">
        <v>234</v>
      </c>
      <c r="B46" s="215"/>
    </row>
    <row r="47" spans="1:2" x14ac:dyDescent="0.2">
      <c r="A47" s="217" t="s">
        <v>220</v>
      </c>
      <c r="B47" s="218"/>
    </row>
    <row r="48" spans="1:2" x14ac:dyDescent="0.25">
      <c r="A48" s="217" t="s">
        <v>235</v>
      </c>
      <c r="B48" s="219">
        <v>5197</v>
      </c>
    </row>
    <row r="49" spans="1:2" x14ac:dyDescent="0.25">
      <c r="A49" s="217" t="s">
        <v>236</v>
      </c>
      <c r="B49" s="219">
        <v>1403</v>
      </c>
    </row>
    <row r="50" spans="1:2" x14ac:dyDescent="0.2">
      <c r="A50" s="218" t="s">
        <v>222</v>
      </c>
      <c r="B50" s="219">
        <f>1100+5433+8534+13+320</f>
        <v>15400</v>
      </c>
    </row>
    <row r="51" spans="1:2" x14ac:dyDescent="0.2">
      <c r="A51" s="218" t="s">
        <v>237</v>
      </c>
      <c r="B51" s="219"/>
    </row>
    <row r="52" spans="1:2" x14ac:dyDescent="0.2">
      <c r="A52" s="218" t="s">
        <v>238</v>
      </c>
      <c r="B52" s="219"/>
    </row>
    <row r="53" spans="1:2" x14ac:dyDescent="0.2">
      <c r="A53" s="218" t="s">
        <v>239</v>
      </c>
      <c r="B53" s="219"/>
    </row>
    <row r="54" spans="1:2" ht="14.25" x14ac:dyDescent="0.2">
      <c r="A54" s="220" t="s">
        <v>225</v>
      </c>
      <c r="B54" s="221">
        <f>SUM(B48:B53)</f>
        <v>22000</v>
      </c>
    </row>
    <row r="55" spans="1:2" x14ac:dyDescent="0.2">
      <c r="A55" s="217" t="s">
        <v>226</v>
      </c>
      <c r="B55" s="219"/>
    </row>
    <row r="56" spans="1:2" x14ac:dyDescent="0.2">
      <c r="A56" s="218" t="s">
        <v>227</v>
      </c>
      <c r="B56" s="219">
        <v>22000</v>
      </c>
    </row>
    <row r="57" spans="1:2" x14ac:dyDescent="0.2">
      <c r="A57" s="218" t="s">
        <v>212</v>
      </c>
      <c r="B57" s="219"/>
    </row>
    <row r="58" spans="1:2" ht="14.25" x14ac:dyDescent="0.2">
      <c r="A58" s="220" t="s">
        <v>228</v>
      </c>
      <c r="B58" s="221">
        <f>SUM(B56:B57)</f>
        <v>22000</v>
      </c>
    </row>
    <row r="59" spans="1:2" ht="14.25" x14ac:dyDescent="0.2">
      <c r="A59" s="222"/>
      <c r="B59" s="223"/>
    </row>
    <row r="60" spans="1:2" ht="24" customHeight="1" x14ac:dyDescent="0.2">
      <c r="A60" s="549" t="s">
        <v>240</v>
      </c>
      <c r="B60" s="549"/>
    </row>
    <row r="61" spans="1:2" ht="14.25" x14ac:dyDescent="0.2">
      <c r="A61" s="547" t="s">
        <v>241</v>
      </c>
      <c r="B61" s="547"/>
    </row>
    <row r="62" spans="1:2" x14ac:dyDescent="0.25">
      <c r="A62" s="548" t="s">
        <v>242</v>
      </c>
      <c r="B62" s="548"/>
    </row>
    <row r="63" spans="1:2" x14ac:dyDescent="0.2">
      <c r="A63" s="215" t="s">
        <v>243</v>
      </c>
      <c r="B63" s="215"/>
    </row>
    <row r="64" spans="1:2" x14ac:dyDescent="0.25">
      <c r="A64" s="548" t="s">
        <v>244</v>
      </c>
      <c r="B64" s="548"/>
    </row>
    <row r="65" spans="1:2" x14ac:dyDescent="0.2">
      <c r="A65" s="216" t="s">
        <v>234</v>
      </c>
      <c r="B65" s="215"/>
    </row>
    <row r="66" spans="1:2" x14ac:dyDescent="0.2">
      <c r="A66" s="217" t="s">
        <v>220</v>
      </c>
      <c r="B66" s="218"/>
    </row>
    <row r="67" spans="1:2" x14ac:dyDescent="0.25">
      <c r="A67" s="217" t="s">
        <v>245</v>
      </c>
      <c r="B67" s="219">
        <v>5108</v>
      </c>
    </row>
    <row r="68" spans="1:2" x14ac:dyDescent="0.2">
      <c r="A68" s="218" t="s">
        <v>222</v>
      </c>
      <c r="B68" s="219">
        <f>2187+2553</f>
        <v>4740</v>
      </c>
    </row>
    <row r="69" spans="1:2" x14ac:dyDescent="0.2">
      <c r="A69" s="218" t="s">
        <v>237</v>
      </c>
      <c r="B69" s="219"/>
    </row>
    <row r="70" spans="1:2" x14ac:dyDescent="0.2">
      <c r="A70" s="218" t="s">
        <v>238</v>
      </c>
      <c r="B70" s="219"/>
    </row>
    <row r="71" spans="1:2" x14ac:dyDescent="0.2">
      <c r="A71" s="218" t="s">
        <v>239</v>
      </c>
      <c r="B71" s="219">
        <f>33202+5108</f>
        <v>38310</v>
      </c>
    </row>
    <row r="72" spans="1:2" ht="14.25" x14ac:dyDescent="0.2">
      <c r="A72" s="220" t="s">
        <v>225</v>
      </c>
      <c r="B72" s="221">
        <f>SUM(B67:B71)</f>
        <v>48158</v>
      </c>
    </row>
    <row r="73" spans="1:2" x14ac:dyDescent="0.2">
      <c r="A73" s="217" t="s">
        <v>226</v>
      </c>
      <c r="B73" s="219"/>
    </row>
    <row r="74" spans="1:2" x14ac:dyDescent="0.2">
      <c r="A74" s="218" t="s">
        <v>227</v>
      </c>
      <c r="B74" s="219">
        <f>34187-1955</f>
        <v>32232</v>
      </c>
    </row>
    <row r="75" spans="1:2" x14ac:dyDescent="0.2">
      <c r="A75" s="218" t="s">
        <v>246</v>
      </c>
      <c r="B75" s="219">
        <f>6033-345</f>
        <v>5688</v>
      </c>
    </row>
    <row r="76" spans="1:2" x14ac:dyDescent="0.2">
      <c r="A76" s="218" t="s">
        <v>247</v>
      </c>
      <c r="B76" s="219">
        <v>10238</v>
      </c>
    </row>
    <row r="77" spans="1:2" ht="14.25" x14ac:dyDescent="0.2">
      <c r="A77" s="220" t="s">
        <v>228</v>
      </c>
      <c r="B77" s="221">
        <f>SUM(B74:B76)</f>
        <v>48158</v>
      </c>
    </row>
    <row r="78" spans="1:2" ht="14.25" x14ac:dyDescent="0.2">
      <c r="A78" s="222"/>
      <c r="B78" s="223"/>
    </row>
    <row r="79" spans="1:2" ht="23.25" customHeight="1" x14ac:dyDescent="0.2">
      <c r="A79" s="549" t="s">
        <v>229</v>
      </c>
      <c r="B79" s="549"/>
    </row>
    <row r="80" spans="1:2" ht="14.25" x14ac:dyDescent="0.2">
      <c r="A80" s="547" t="s">
        <v>248</v>
      </c>
      <c r="B80" s="547"/>
    </row>
    <row r="81" spans="1:2" x14ac:dyDescent="0.25">
      <c r="A81" s="548" t="s">
        <v>231</v>
      </c>
      <c r="B81" s="548"/>
    </row>
    <row r="82" spans="1:2" x14ac:dyDescent="0.2">
      <c r="A82" s="215" t="s">
        <v>249</v>
      </c>
      <c r="B82" s="215"/>
    </row>
    <row r="83" spans="1:2" x14ac:dyDescent="0.25">
      <c r="A83" s="548" t="s">
        <v>250</v>
      </c>
      <c r="B83" s="548"/>
    </row>
    <row r="84" spans="1:2" x14ac:dyDescent="0.2">
      <c r="A84" s="216" t="s">
        <v>251</v>
      </c>
      <c r="B84" s="215"/>
    </row>
    <row r="85" spans="1:2" x14ac:dyDescent="0.2">
      <c r="A85" s="217" t="s">
        <v>220</v>
      </c>
      <c r="B85" s="218"/>
    </row>
    <row r="86" spans="1:2" x14ac:dyDescent="0.25">
      <c r="A86" s="217" t="s">
        <v>235</v>
      </c>
      <c r="B86" s="219">
        <v>0</v>
      </c>
    </row>
    <row r="87" spans="1:2" x14ac:dyDescent="0.25">
      <c r="A87" s="217" t="s">
        <v>236</v>
      </c>
      <c r="B87" s="219">
        <v>0</v>
      </c>
    </row>
    <row r="88" spans="1:2" x14ac:dyDescent="0.2">
      <c r="A88" s="218" t="s">
        <v>222</v>
      </c>
      <c r="B88" s="219">
        <v>744</v>
      </c>
    </row>
    <row r="89" spans="1:2" ht="14.25" x14ac:dyDescent="0.2">
      <c r="A89" s="220" t="s">
        <v>225</v>
      </c>
      <c r="B89" s="221">
        <f>SUM(B86:B88)</f>
        <v>744</v>
      </c>
    </row>
    <row r="90" spans="1:2" x14ac:dyDescent="0.2">
      <c r="A90" s="217" t="s">
        <v>226</v>
      </c>
      <c r="B90" s="219"/>
    </row>
    <row r="91" spans="1:2" x14ac:dyDescent="0.2">
      <c r="A91" s="218" t="s">
        <v>227</v>
      </c>
      <c r="B91" s="219">
        <v>744</v>
      </c>
    </row>
    <row r="92" spans="1:2" x14ac:dyDescent="0.2">
      <c r="A92" s="218" t="s">
        <v>212</v>
      </c>
      <c r="B92" s="219"/>
    </row>
    <row r="93" spans="1:2" ht="14.25" x14ac:dyDescent="0.2">
      <c r="A93" s="220" t="s">
        <v>228</v>
      </c>
      <c r="B93" s="221">
        <f>SUM(B91:B92)</f>
        <v>744</v>
      </c>
    </row>
    <row r="94" spans="1:2" ht="15.75" x14ac:dyDescent="0.2">
      <c r="A94" s="16"/>
      <c r="B94" s="16"/>
    </row>
    <row r="95" spans="1:2" ht="15.75" x14ac:dyDescent="0.2">
      <c r="A95" s="16"/>
      <c r="B95" s="16"/>
    </row>
    <row r="96" spans="1:2" ht="15.75" x14ac:dyDescent="0.2">
      <c r="A96" s="16"/>
      <c r="B96" s="16"/>
    </row>
    <row r="97" spans="1:2" ht="15.75" x14ac:dyDescent="0.2">
      <c r="A97" s="16"/>
      <c r="B97" s="16"/>
    </row>
    <row r="98" spans="1:2" ht="15.75" x14ac:dyDescent="0.2">
      <c r="A98" s="16"/>
      <c r="B98" s="16"/>
    </row>
    <row r="99" spans="1:2" ht="15.75" x14ac:dyDescent="0.2">
      <c r="A99" s="16"/>
      <c r="B99" s="16"/>
    </row>
    <row r="100" spans="1:2" ht="15.75" x14ac:dyDescent="0.2">
      <c r="A100" s="16"/>
      <c r="B100" s="16"/>
    </row>
    <row r="101" spans="1:2" ht="15.75" x14ac:dyDescent="0.2">
      <c r="A101" s="16"/>
      <c r="B101" s="16"/>
    </row>
    <row r="102" spans="1:2" ht="15.75" x14ac:dyDescent="0.2">
      <c r="A102" s="16"/>
      <c r="B102" s="16"/>
    </row>
    <row r="103" spans="1:2" ht="15.75" x14ac:dyDescent="0.2">
      <c r="A103" s="16"/>
      <c r="B103" s="16"/>
    </row>
    <row r="104" spans="1:2" ht="15.75" x14ac:dyDescent="0.2">
      <c r="A104" s="16"/>
      <c r="B104" s="16"/>
    </row>
    <row r="105" spans="1:2" ht="15.75" x14ac:dyDescent="0.2">
      <c r="A105" s="16"/>
      <c r="B105" s="16"/>
    </row>
    <row r="106" spans="1:2" ht="15.75" x14ac:dyDescent="0.2">
      <c r="A106" s="16"/>
      <c r="B106" s="16"/>
    </row>
    <row r="107" spans="1:2" ht="15.75" x14ac:dyDescent="0.2">
      <c r="A107" s="16"/>
      <c r="B107" s="16"/>
    </row>
    <row r="108" spans="1:2" ht="15.75" x14ac:dyDescent="0.2">
      <c r="A108" s="16"/>
      <c r="B108" s="16"/>
    </row>
    <row r="109" spans="1:2" ht="15.75" x14ac:dyDescent="0.2">
      <c r="A109" s="16"/>
      <c r="B109" s="16"/>
    </row>
    <row r="110" spans="1:2" ht="15.75" x14ac:dyDescent="0.2">
      <c r="A110" s="16"/>
      <c r="B110" s="16"/>
    </row>
    <row r="111" spans="1:2" ht="15.75" x14ac:dyDescent="0.2">
      <c r="A111" s="16"/>
      <c r="B111" s="16"/>
    </row>
    <row r="112" spans="1:2" ht="15.75" x14ac:dyDescent="0.2">
      <c r="A112" s="16"/>
      <c r="B112" s="16"/>
    </row>
    <row r="113" spans="1:2" ht="15.75" x14ac:dyDescent="0.2">
      <c r="A113" s="16"/>
      <c r="B113" s="16"/>
    </row>
    <row r="114" spans="1:2" ht="15.75" x14ac:dyDescent="0.2">
      <c r="A114" s="16"/>
      <c r="B114" s="16"/>
    </row>
    <row r="115" spans="1:2" ht="15.75" x14ac:dyDescent="0.2">
      <c r="A115" s="16"/>
      <c r="B115" s="16"/>
    </row>
    <row r="116" spans="1:2" ht="15.75" x14ac:dyDescent="0.2">
      <c r="A116" s="16"/>
      <c r="B116" s="16"/>
    </row>
    <row r="117" spans="1:2" ht="15.75" x14ac:dyDescent="0.2">
      <c r="A117" s="16"/>
      <c r="B117" s="16"/>
    </row>
    <row r="118" spans="1:2" ht="15.75" x14ac:dyDescent="0.2">
      <c r="A118" s="16"/>
      <c r="B118" s="16"/>
    </row>
    <row r="119" spans="1:2" ht="15.75" x14ac:dyDescent="0.2">
      <c r="A119" s="16"/>
      <c r="B119" s="16"/>
    </row>
    <row r="120" spans="1:2" ht="15.75" x14ac:dyDescent="0.2">
      <c r="A120" s="16"/>
      <c r="B120" s="16"/>
    </row>
    <row r="121" spans="1:2" ht="15.75" x14ac:dyDescent="0.2">
      <c r="A121" s="16"/>
      <c r="B121" s="16"/>
    </row>
    <row r="122" spans="1:2" ht="15.75" x14ac:dyDescent="0.2">
      <c r="A122" s="16"/>
      <c r="B122" s="16"/>
    </row>
    <row r="123" spans="1:2" ht="15.75" x14ac:dyDescent="0.2">
      <c r="A123" s="16"/>
      <c r="B123" s="16"/>
    </row>
    <row r="124" spans="1:2" ht="15.75" x14ac:dyDescent="0.2">
      <c r="A124" s="16"/>
      <c r="B124" s="16"/>
    </row>
    <row r="125" spans="1:2" ht="15.75" x14ac:dyDescent="0.2">
      <c r="A125" s="16"/>
      <c r="B125" s="16"/>
    </row>
    <row r="126" spans="1:2" ht="15.75" x14ac:dyDescent="0.2">
      <c r="A126" s="16"/>
      <c r="B126" s="16"/>
    </row>
    <row r="127" spans="1:2" ht="15.75" x14ac:dyDescent="0.2">
      <c r="A127" s="16"/>
      <c r="B127" s="16"/>
    </row>
    <row r="128" spans="1:2" ht="15.75" x14ac:dyDescent="0.2">
      <c r="A128" s="16"/>
      <c r="B128" s="16"/>
    </row>
    <row r="129" spans="1:2" ht="15.75" x14ac:dyDescent="0.2">
      <c r="A129" s="16"/>
      <c r="B129" s="16"/>
    </row>
    <row r="130" spans="1:2" ht="15.75" x14ac:dyDescent="0.2">
      <c r="A130" s="16"/>
      <c r="B130" s="16"/>
    </row>
    <row r="131" spans="1:2" ht="15.75" x14ac:dyDescent="0.2">
      <c r="A131" s="16"/>
      <c r="B131" s="16"/>
    </row>
    <row r="132" spans="1:2" ht="15.75" x14ac:dyDescent="0.2">
      <c r="A132" s="16"/>
      <c r="B132" s="16"/>
    </row>
    <row r="133" spans="1:2" ht="15.75" x14ac:dyDescent="0.2">
      <c r="A133" s="16"/>
      <c r="B133" s="16"/>
    </row>
    <row r="134" spans="1:2" ht="15.75" x14ac:dyDescent="0.2">
      <c r="A134" s="16"/>
      <c r="B134" s="16"/>
    </row>
    <row r="135" spans="1:2" ht="15.75" x14ac:dyDescent="0.2">
      <c r="A135" s="16"/>
      <c r="B135" s="16"/>
    </row>
    <row r="136" spans="1:2" ht="15.75" x14ac:dyDescent="0.2">
      <c r="A136" s="16"/>
      <c r="B136" s="16"/>
    </row>
    <row r="137" spans="1:2" ht="15.75" x14ac:dyDescent="0.2">
      <c r="A137" s="16"/>
      <c r="B137" s="16"/>
    </row>
    <row r="138" spans="1:2" ht="15.75" x14ac:dyDescent="0.2">
      <c r="A138" s="16"/>
      <c r="B138" s="16"/>
    </row>
    <row r="139" spans="1:2" ht="15.75" x14ac:dyDescent="0.2">
      <c r="A139" s="16"/>
      <c r="B139" s="16"/>
    </row>
    <row r="140" spans="1:2" ht="15.75" x14ac:dyDescent="0.2">
      <c r="A140" s="16"/>
      <c r="B140" s="16"/>
    </row>
    <row r="141" spans="1:2" ht="15.75" x14ac:dyDescent="0.2">
      <c r="A141" s="16"/>
      <c r="B141" s="16"/>
    </row>
    <row r="142" spans="1:2" ht="15.75" x14ac:dyDescent="0.2">
      <c r="A142" s="16"/>
      <c r="B142" s="16"/>
    </row>
    <row r="143" spans="1:2" ht="15.75" x14ac:dyDescent="0.2">
      <c r="A143" s="16"/>
      <c r="B143" s="16"/>
    </row>
    <row r="144" spans="1:2" ht="15.75" x14ac:dyDescent="0.2">
      <c r="A144" s="16"/>
      <c r="B144" s="16"/>
    </row>
    <row r="145" spans="1:2" ht="15.75" x14ac:dyDescent="0.2">
      <c r="A145" s="16"/>
      <c r="B145" s="16"/>
    </row>
    <row r="146" spans="1:2" ht="15.75" x14ac:dyDescent="0.2">
      <c r="A146" s="16"/>
      <c r="B146" s="16"/>
    </row>
    <row r="147" spans="1:2" ht="15.75" x14ac:dyDescent="0.2">
      <c r="A147" s="16"/>
      <c r="B147" s="16"/>
    </row>
    <row r="148" spans="1:2" ht="15.75" x14ac:dyDescent="0.2">
      <c r="A148" s="16"/>
      <c r="B148" s="16"/>
    </row>
    <row r="149" spans="1:2" ht="15.75" x14ac:dyDescent="0.2">
      <c r="A149" s="16"/>
      <c r="B149" s="16"/>
    </row>
    <row r="150" spans="1:2" ht="15.75" x14ac:dyDescent="0.2">
      <c r="A150" s="16"/>
      <c r="B150" s="16"/>
    </row>
    <row r="151" spans="1:2" ht="15.75" x14ac:dyDescent="0.2">
      <c r="A151" s="16"/>
      <c r="B151" s="16"/>
    </row>
    <row r="152" spans="1:2" ht="15.75" x14ac:dyDescent="0.2">
      <c r="A152" s="16"/>
      <c r="B152" s="16"/>
    </row>
    <row r="153" spans="1:2" ht="15.75" x14ac:dyDescent="0.2">
      <c r="A153" s="16"/>
      <c r="B153" s="16"/>
    </row>
    <row r="154" spans="1:2" ht="15.75" x14ac:dyDescent="0.2">
      <c r="A154" s="16"/>
      <c r="B154" s="16"/>
    </row>
    <row r="155" spans="1:2" ht="15.75" x14ac:dyDescent="0.2">
      <c r="A155" s="16"/>
      <c r="B155" s="16"/>
    </row>
    <row r="156" spans="1:2" ht="15.75" x14ac:dyDescent="0.2">
      <c r="A156" s="16"/>
      <c r="B156" s="16"/>
    </row>
    <row r="157" spans="1:2" ht="15.75" x14ac:dyDescent="0.2">
      <c r="A157" s="16"/>
      <c r="B157" s="16"/>
    </row>
    <row r="158" spans="1:2" ht="15.75" x14ac:dyDescent="0.2">
      <c r="A158" s="16"/>
      <c r="B158" s="16"/>
    </row>
    <row r="159" spans="1:2" ht="15.75" x14ac:dyDescent="0.2">
      <c r="A159" s="16"/>
      <c r="B159" s="16"/>
    </row>
    <row r="160" spans="1:2" ht="15.75" x14ac:dyDescent="0.2">
      <c r="A160" s="16"/>
      <c r="B160" s="16"/>
    </row>
    <row r="161" spans="1:2" ht="15.75" x14ac:dyDescent="0.2">
      <c r="A161" s="16"/>
      <c r="B161" s="16"/>
    </row>
    <row r="162" spans="1:2" ht="15.75" x14ac:dyDescent="0.2">
      <c r="A162" s="16"/>
      <c r="B162" s="16"/>
    </row>
    <row r="163" spans="1:2" ht="15.75" x14ac:dyDescent="0.2">
      <c r="A163" s="16"/>
      <c r="B163" s="16"/>
    </row>
    <row r="164" spans="1:2" ht="15.75" x14ac:dyDescent="0.2">
      <c r="A164" s="16"/>
      <c r="B164" s="16"/>
    </row>
    <row r="165" spans="1:2" ht="15.75" x14ac:dyDescent="0.2">
      <c r="A165" s="16"/>
      <c r="B165" s="16"/>
    </row>
    <row r="166" spans="1:2" ht="15.75" x14ac:dyDescent="0.2">
      <c r="A166" s="16"/>
      <c r="B166" s="16"/>
    </row>
    <row r="167" spans="1:2" ht="15.75" x14ac:dyDescent="0.2">
      <c r="A167" s="16"/>
      <c r="B167" s="16"/>
    </row>
    <row r="168" spans="1:2" ht="15.75" x14ac:dyDescent="0.2">
      <c r="A168" s="16"/>
      <c r="B168" s="16"/>
    </row>
    <row r="169" spans="1:2" ht="15.75" x14ac:dyDescent="0.2">
      <c r="A169" s="16"/>
      <c r="B169" s="16"/>
    </row>
    <row r="170" spans="1:2" ht="15.75" x14ac:dyDescent="0.2">
      <c r="A170" s="16"/>
      <c r="B170" s="16"/>
    </row>
    <row r="171" spans="1:2" ht="15.75" x14ac:dyDescent="0.2">
      <c r="A171" s="16"/>
      <c r="B171" s="16"/>
    </row>
    <row r="172" spans="1:2" ht="15.75" x14ac:dyDescent="0.2">
      <c r="A172" s="16"/>
      <c r="B172" s="16"/>
    </row>
    <row r="173" spans="1:2" ht="15.75" x14ac:dyDescent="0.2">
      <c r="A173" s="16"/>
      <c r="B173" s="16"/>
    </row>
    <row r="174" spans="1:2" ht="15.75" x14ac:dyDescent="0.2">
      <c r="A174" s="16"/>
      <c r="B174" s="16"/>
    </row>
    <row r="175" spans="1:2" ht="15.75" x14ac:dyDescent="0.2">
      <c r="A175" s="16"/>
      <c r="B175" s="16"/>
    </row>
    <row r="176" spans="1:2" ht="15.75" x14ac:dyDescent="0.2">
      <c r="A176" s="16"/>
      <c r="B176" s="16"/>
    </row>
    <row r="177" spans="1:2" ht="15.75" x14ac:dyDescent="0.2">
      <c r="A177" s="16"/>
      <c r="B177" s="16"/>
    </row>
    <row r="178" spans="1:2" ht="15.75" x14ac:dyDescent="0.2">
      <c r="A178" s="16"/>
      <c r="B178" s="16"/>
    </row>
    <row r="179" spans="1:2" ht="15.75" x14ac:dyDescent="0.2">
      <c r="A179" s="16"/>
      <c r="B179" s="16"/>
    </row>
    <row r="180" spans="1:2" ht="15.75" x14ac:dyDescent="0.2">
      <c r="A180" s="16"/>
      <c r="B180" s="16"/>
    </row>
    <row r="181" spans="1:2" ht="15.75" x14ac:dyDescent="0.2">
      <c r="A181" s="16"/>
      <c r="B181" s="16"/>
    </row>
    <row r="182" spans="1:2" ht="15.75" x14ac:dyDescent="0.2">
      <c r="A182" s="16"/>
      <c r="B182" s="16"/>
    </row>
    <row r="183" spans="1:2" ht="15.75" x14ac:dyDescent="0.2">
      <c r="A183" s="16"/>
      <c r="B183" s="16"/>
    </row>
    <row r="184" spans="1:2" ht="15.75" x14ac:dyDescent="0.2">
      <c r="A184" s="16"/>
      <c r="B184" s="16"/>
    </row>
    <row r="185" spans="1:2" ht="15.75" x14ac:dyDescent="0.2">
      <c r="A185" s="16"/>
      <c r="B185" s="16"/>
    </row>
    <row r="186" spans="1:2" ht="15.75" x14ac:dyDescent="0.2">
      <c r="A186" s="16"/>
      <c r="B186" s="16"/>
    </row>
    <row r="187" spans="1:2" ht="15.75" x14ac:dyDescent="0.2">
      <c r="A187" s="16"/>
      <c r="B187" s="16"/>
    </row>
    <row r="188" spans="1:2" ht="15.75" x14ac:dyDescent="0.2">
      <c r="A188" s="16"/>
      <c r="B188" s="16"/>
    </row>
    <row r="189" spans="1:2" ht="15.75" x14ac:dyDescent="0.2">
      <c r="A189" s="16"/>
      <c r="B189" s="16"/>
    </row>
    <row r="190" spans="1:2" ht="15.75" x14ac:dyDescent="0.2">
      <c r="A190" s="16"/>
      <c r="B190" s="16"/>
    </row>
    <row r="191" spans="1:2" ht="15.75" x14ac:dyDescent="0.2">
      <c r="A191" s="16"/>
      <c r="B191" s="16"/>
    </row>
    <row r="192" spans="1:2" ht="15.75" x14ac:dyDescent="0.2">
      <c r="A192" s="16"/>
      <c r="B192" s="16"/>
    </row>
    <row r="193" spans="1:2" ht="15.75" x14ac:dyDescent="0.2">
      <c r="A193" s="16"/>
      <c r="B193" s="16"/>
    </row>
    <row r="194" spans="1:2" ht="15.75" x14ac:dyDescent="0.2">
      <c r="A194" s="16"/>
      <c r="B194" s="16"/>
    </row>
    <row r="195" spans="1:2" ht="15.75" x14ac:dyDescent="0.2">
      <c r="A195" s="16"/>
      <c r="B195" s="16"/>
    </row>
    <row r="196" spans="1:2" ht="15.75" x14ac:dyDescent="0.2">
      <c r="A196" s="16"/>
      <c r="B196" s="16"/>
    </row>
    <row r="197" spans="1:2" ht="15.75" x14ac:dyDescent="0.2">
      <c r="A197" s="16"/>
      <c r="B197" s="16"/>
    </row>
    <row r="198" spans="1:2" ht="15.75" x14ac:dyDescent="0.2">
      <c r="A198" s="16"/>
      <c r="B198" s="16"/>
    </row>
    <row r="199" spans="1:2" ht="15.75" x14ac:dyDescent="0.2">
      <c r="A199" s="16"/>
      <c r="B199" s="16"/>
    </row>
    <row r="200" spans="1:2" ht="15.75" x14ac:dyDescent="0.2">
      <c r="A200" s="16"/>
      <c r="B200" s="16"/>
    </row>
    <row r="201" spans="1:2" ht="15.75" x14ac:dyDescent="0.2">
      <c r="A201" s="16"/>
      <c r="B201" s="16"/>
    </row>
    <row r="202" spans="1:2" ht="15.75" x14ac:dyDescent="0.2">
      <c r="A202" s="16"/>
      <c r="B202" s="16"/>
    </row>
    <row r="203" spans="1:2" ht="15.75" x14ac:dyDescent="0.2">
      <c r="A203" s="16"/>
      <c r="B203" s="16"/>
    </row>
    <row r="204" spans="1:2" ht="15.75" x14ac:dyDescent="0.2">
      <c r="A204" s="16"/>
      <c r="B204" s="16"/>
    </row>
    <row r="205" spans="1:2" ht="15.75" x14ac:dyDescent="0.2">
      <c r="A205" s="16"/>
      <c r="B205" s="16"/>
    </row>
    <row r="206" spans="1:2" ht="15.75" x14ac:dyDescent="0.2">
      <c r="A206" s="16"/>
      <c r="B206" s="16"/>
    </row>
    <row r="207" spans="1:2" ht="15.75" x14ac:dyDescent="0.2">
      <c r="A207" s="16"/>
      <c r="B207" s="16"/>
    </row>
    <row r="208" spans="1:2" ht="15.75" x14ac:dyDescent="0.2">
      <c r="A208" s="16"/>
      <c r="B208" s="16"/>
    </row>
    <row r="209" spans="1:2" ht="15.75" x14ac:dyDescent="0.2">
      <c r="A209" s="16"/>
      <c r="B209" s="16"/>
    </row>
    <row r="210" spans="1:2" ht="15.75" x14ac:dyDescent="0.2">
      <c r="A210" s="16"/>
      <c r="B210" s="16"/>
    </row>
    <row r="211" spans="1:2" ht="15.75" x14ac:dyDescent="0.2">
      <c r="A211" s="16"/>
      <c r="B211" s="16"/>
    </row>
    <row r="212" spans="1:2" ht="15.75" x14ac:dyDescent="0.2">
      <c r="A212" s="16"/>
      <c r="B212" s="16"/>
    </row>
    <row r="213" spans="1:2" ht="15.75" x14ac:dyDescent="0.2">
      <c r="A213" s="16"/>
      <c r="B213" s="16"/>
    </row>
    <row r="214" spans="1:2" ht="15.75" x14ac:dyDescent="0.2">
      <c r="A214" s="16"/>
      <c r="B214" s="16"/>
    </row>
    <row r="215" spans="1:2" ht="15.75" x14ac:dyDescent="0.2">
      <c r="A215" s="16"/>
      <c r="B215" s="16"/>
    </row>
    <row r="216" spans="1:2" ht="15.75" x14ac:dyDescent="0.2">
      <c r="A216" s="16"/>
      <c r="B216" s="16"/>
    </row>
    <row r="217" spans="1:2" ht="15.75" x14ac:dyDescent="0.2">
      <c r="A217" s="16"/>
      <c r="B217" s="16"/>
    </row>
    <row r="218" spans="1:2" ht="15.75" x14ac:dyDescent="0.2">
      <c r="A218" s="16"/>
      <c r="B218" s="16"/>
    </row>
    <row r="219" spans="1:2" ht="15.75" x14ac:dyDescent="0.2">
      <c r="A219" s="16"/>
      <c r="B219" s="16"/>
    </row>
    <row r="220" spans="1:2" ht="15.75" x14ac:dyDescent="0.2">
      <c r="A220" s="16"/>
      <c r="B220" s="16"/>
    </row>
    <row r="221" spans="1:2" ht="15.75" x14ac:dyDescent="0.2">
      <c r="A221" s="16"/>
      <c r="B221" s="16"/>
    </row>
    <row r="222" spans="1:2" ht="15.75" x14ac:dyDescent="0.2">
      <c r="A222" s="16"/>
      <c r="B222" s="16"/>
    </row>
    <row r="223" spans="1:2" ht="15.75" x14ac:dyDescent="0.2">
      <c r="A223" s="16"/>
      <c r="B223" s="16"/>
    </row>
    <row r="224" spans="1:2" ht="15.75" x14ac:dyDescent="0.2">
      <c r="A224" s="16"/>
      <c r="B224" s="16"/>
    </row>
    <row r="225" spans="1:2" ht="15.75" x14ac:dyDescent="0.2">
      <c r="A225" s="16"/>
      <c r="B225" s="16"/>
    </row>
    <row r="226" spans="1:2" ht="15.75" x14ac:dyDescent="0.2">
      <c r="A226" s="16"/>
      <c r="B226" s="16"/>
    </row>
    <row r="227" spans="1:2" ht="15.75" x14ac:dyDescent="0.2">
      <c r="A227" s="16"/>
      <c r="B227" s="16"/>
    </row>
    <row r="228" spans="1:2" ht="15.75" x14ac:dyDescent="0.2">
      <c r="A228" s="16"/>
      <c r="B228" s="16"/>
    </row>
    <row r="229" spans="1:2" ht="15.75" x14ac:dyDescent="0.2">
      <c r="A229" s="16"/>
      <c r="B229" s="16"/>
    </row>
    <row r="230" spans="1:2" ht="15.75" x14ac:dyDescent="0.2">
      <c r="A230" s="16"/>
      <c r="B230" s="16"/>
    </row>
    <row r="231" spans="1:2" ht="15.75" x14ac:dyDescent="0.2">
      <c r="A231" s="16"/>
      <c r="B231" s="16"/>
    </row>
    <row r="232" spans="1:2" ht="15.75" x14ac:dyDescent="0.2">
      <c r="A232" s="16"/>
      <c r="B232" s="16"/>
    </row>
    <row r="233" spans="1:2" ht="15.75" x14ac:dyDescent="0.2">
      <c r="A233" s="16"/>
      <c r="B233" s="16"/>
    </row>
    <row r="234" spans="1:2" ht="15.75" x14ac:dyDescent="0.2">
      <c r="A234" s="16"/>
      <c r="B234" s="16"/>
    </row>
    <row r="235" spans="1:2" ht="15.75" x14ac:dyDescent="0.2">
      <c r="A235" s="16"/>
      <c r="B235" s="16"/>
    </row>
    <row r="236" spans="1:2" ht="15.75" x14ac:dyDescent="0.2">
      <c r="A236" s="16"/>
      <c r="B236" s="16"/>
    </row>
    <row r="237" spans="1:2" ht="15.75" x14ac:dyDescent="0.2">
      <c r="A237" s="16"/>
      <c r="B237" s="16"/>
    </row>
    <row r="238" spans="1:2" ht="15.75" x14ac:dyDescent="0.2">
      <c r="A238" s="16"/>
      <c r="B238" s="16"/>
    </row>
    <row r="239" spans="1:2" ht="15.75" x14ac:dyDescent="0.2">
      <c r="A239" s="16"/>
      <c r="B239" s="16"/>
    </row>
    <row r="240" spans="1:2" ht="15.75" x14ac:dyDescent="0.2">
      <c r="A240" s="16"/>
      <c r="B240" s="16"/>
    </row>
    <row r="241" spans="1:2" ht="15.75" x14ac:dyDescent="0.2">
      <c r="A241" s="16"/>
      <c r="B241" s="16"/>
    </row>
    <row r="242" spans="1:2" ht="15.75" x14ac:dyDescent="0.2">
      <c r="A242" s="16"/>
      <c r="B242" s="16"/>
    </row>
    <row r="243" spans="1:2" ht="15.75" x14ac:dyDescent="0.2">
      <c r="A243" s="16"/>
      <c r="B243" s="16"/>
    </row>
    <row r="244" spans="1:2" ht="15.75" x14ac:dyDescent="0.2">
      <c r="A244" s="16"/>
      <c r="B244" s="16"/>
    </row>
    <row r="245" spans="1:2" ht="15.75" x14ac:dyDescent="0.2">
      <c r="A245" s="16"/>
      <c r="B245" s="16"/>
    </row>
    <row r="246" spans="1:2" ht="15.75" x14ac:dyDescent="0.2">
      <c r="A246" s="16"/>
      <c r="B246" s="16"/>
    </row>
    <row r="247" spans="1:2" ht="15.75" x14ac:dyDescent="0.2">
      <c r="A247" s="16"/>
      <c r="B247" s="16"/>
    </row>
    <row r="248" spans="1:2" ht="15.75" x14ac:dyDescent="0.2">
      <c r="A248" s="16"/>
      <c r="B248" s="16"/>
    </row>
    <row r="249" spans="1:2" ht="15.75" x14ac:dyDescent="0.2">
      <c r="A249" s="16"/>
      <c r="B249" s="16"/>
    </row>
    <row r="250" spans="1:2" ht="15.75" x14ac:dyDescent="0.2">
      <c r="A250" s="16"/>
      <c r="B250" s="16"/>
    </row>
    <row r="251" spans="1:2" ht="15.75" x14ac:dyDescent="0.2">
      <c r="A251" s="16"/>
      <c r="B251" s="16"/>
    </row>
    <row r="252" spans="1:2" ht="15.75" x14ac:dyDescent="0.2">
      <c r="A252" s="16"/>
      <c r="B252" s="16"/>
    </row>
    <row r="253" spans="1:2" ht="15.75" x14ac:dyDescent="0.2">
      <c r="A253" s="16"/>
      <c r="B253" s="16"/>
    </row>
    <row r="254" spans="1:2" ht="15.75" x14ac:dyDescent="0.2">
      <c r="A254" s="16"/>
      <c r="B254" s="16"/>
    </row>
    <row r="255" spans="1:2" ht="15.75" x14ac:dyDescent="0.2">
      <c r="A255" s="16"/>
      <c r="B255" s="16"/>
    </row>
    <row r="256" spans="1:2" ht="15.75" x14ac:dyDescent="0.2">
      <c r="A256" s="16"/>
      <c r="B256" s="16"/>
    </row>
    <row r="257" spans="1:2" ht="15.75" x14ac:dyDescent="0.2">
      <c r="A257" s="16"/>
      <c r="B257" s="16"/>
    </row>
    <row r="258" spans="1:2" ht="15.75" x14ac:dyDescent="0.2">
      <c r="A258" s="16"/>
      <c r="B258" s="16"/>
    </row>
    <row r="259" spans="1:2" ht="15.75" x14ac:dyDescent="0.2">
      <c r="A259" s="16"/>
      <c r="B259" s="16"/>
    </row>
    <row r="260" spans="1:2" ht="15.75" x14ac:dyDescent="0.2">
      <c r="A260" s="16"/>
      <c r="B260" s="16"/>
    </row>
    <row r="261" spans="1:2" ht="15.75" x14ac:dyDescent="0.2">
      <c r="A261" s="16"/>
      <c r="B261" s="16"/>
    </row>
    <row r="262" spans="1:2" ht="15.75" x14ac:dyDescent="0.2">
      <c r="A262" s="16"/>
      <c r="B262" s="16"/>
    </row>
    <row r="263" spans="1:2" ht="15.75" x14ac:dyDescent="0.2">
      <c r="A263" s="16"/>
      <c r="B263" s="16"/>
    </row>
    <row r="264" spans="1:2" ht="15.75" x14ac:dyDescent="0.2">
      <c r="A264" s="16"/>
      <c r="B264" s="16"/>
    </row>
    <row r="265" spans="1:2" ht="15.75" x14ac:dyDescent="0.2">
      <c r="A265" s="16"/>
      <c r="B265" s="16"/>
    </row>
    <row r="266" spans="1:2" ht="15.75" x14ac:dyDescent="0.2">
      <c r="A266" s="16"/>
      <c r="B266" s="16"/>
    </row>
    <row r="267" spans="1:2" ht="15.75" x14ac:dyDescent="0.2">
      <c r="A267" s="16"/>
      <c r="B267" s="16"/>
    </row>
    <row r="268" spans="1:2" ht="15.75" x14ac:dyDescent="0.2">
      <c r="A268" s="16"/>
      <c r="B268" s="16"/>
    </row>
    <row r="269" spans="1:2" ht="15.75" x14ac:dyDescent="0.2">
      <c r="A269" s="16"/>
      <c r="B269" s="16"/>
    </row>
    <row r="270" spans="1:2" ht="15.75" x14ac:dyDescent="0.2">
      <c r="A270" s="16"/>
      <c r="B270" s="16"/>
    </row>
    <row r="271" spans="1:2" ht="15.75" x14ac:dyDescent="0.2">
      <c r="A271" s="16"/>
      <c r="B271" s="16"/>
    </row>
    <row r="272" spans="1:2" ht="15.75" x14ac:dyDescent="0.2">
      <c r="A272" s="16"/>
      <c r="B272" s="16"/>
    </row>
    <row r="273" spans="1:2" ht="15.75" x14ac:dyDescent="0.2">
      <c r="A273" s="16"/>
      <c r="B273" s="16"/>
    </row>
    <row r="274" spans="1:2" ht="15.75" x14ac:dyDescent="0.2">
      <c r="A274" s="16"/>
      <c r="B274" s="16"/>
    </row>
    <row r="275" spans="1:2" ht="15.75" x14ac:dyDescent="0.2">
      <c r="A275" s="16"/>
      <c r="B275" s="16"/>
    </row>
    <row r="276" spans="1:2" ht="15.75" x14ac:dyDescent="0.2">
      <c r="A276" s="16"/>
      <c r="B276" s="16"/>
    </row>
    <row r="277" spans="1:2" ht="15.75" x14ac:dyDescent="0.2">
      <c r="A277" s="16"/>
      <c r="B277" s="16"/>
    </row>
    <row r="278" spans="1:2" ht="15.75" x14ac:dyDescent="0.2">
      <c r="A278" s="16"/>
      <c r="B278" s="16"/>
    </row>
    <row r="279" spans="1:2" ht="15.75" x14ac:dyDescent="0.2">
      <c r="A279" s="16"/>
      <c r="B279" s="16"/>
    </row>
    <row r="280" spans="1:2" ht="15.75" x14ac:dyDescent="0.2">
      <c r="A280" s="16"/>
      <c r="B280" s="16"/>
    </row>
    <row r="281" spans="1:2" ht="15.75" x14ac:dyDescent="0.2">
      <c r="A281" s="16"/>
      <c r="B281" s="16"/>
    </row>
    <row r="282" spans="1:2" ht="15.75" x14ac:dyDescent="0.2">
      <c r="A282" s="16"/>
      <c r="B282" s="16"/>
    </row>
    <row r="283" spans="1:2" ht="15.75" x14ac:dyDescent="0.2">
      <c r="A283" s="16"/>
      <c r="B283" s="16"/>
    </row>
    <row r="284" spans="1:2" ht="15.75" x14ac:dyDescent="0.2">
      <c r="A284" s="16"/>
      <c r="B284" s="16"/>
    </row>
    <row r="285" spans="1:2" ht="15.75" x14ac:dyDescent="0.2">
      <c r="A285" s="16"/>
      <c r="B285" s="16"/>
    </row>
    <row r="286" spans="1:2" ht="15.75" x14ac:dyDescent="0.2">
      <c r="A286" s="16"/>
      <c r="B286" s="16"/>
    </row>
    <row r="287" spans="1:2" ht="15.75" x14ac:dyDescent="0.2">
      <c r="A287" s="16"/>
      <c r="B287" s="16"/>
    </row>
    <row r="288" spans="1:2" ht="15.75" x14ac:dyDescent="0.2">
      <c r="A288" s="16"/>
      <c r="B288" s="16"/>
    </row>
    <row r="289" spans="1:2" ht="15.75" x14ac:dyDescent="0.2">
      <c r="A289" s="16"/>
      <c r="B289" s="16"/>
    </row>
    <row r="290" spans="1:2" ht="15.75" x14ac:dyDescent="0.2">
      <c r="A290" s="16"/>
      <c r="B290" s="16"/>
    </row>
    <row r="291" spans="1:2" ht="15.75" x14ac:dyDescent="0.2">
      <c r="A291" s="16"/>
      <c r="B291" s="16"/>
    </row>
    <row r="292" spans="1:2" ht="15.75" x14ac:dyDescent="0.2">
      <c r="A292" s="16"/>
      <c r="B292" s="16"/>
    </row>
    <row r="293" spans="1:2" ht="15.75" x14ac:dyDescent="0.2">
      <c r="A293" s="16"/>
      <c r="B293" s="16"/>
    </row>
    <row r="294" spans="1:2" ht="15.75" x14ac:dyDescent="0.2">
      <c r="A294" s="16"/>
      <c r="B294" s="16"/>
    </row>
    <row r="295" spans="1:2" ht="15.75" x14ac:dyDescent="0.2">
      <c r="A295" s="16"/>
      <c r="B295" s="16"/>
    </row>
    <row r="296" spans="1:2" ht="15.75" x14ac:dyDescent="0.2">
      <c r="A296" s="16"/>
      <c r="B296" s="16"/>
    </row>
    <row r="297" spans="1:2" ht="15.75" x14ac:dyDescent="0.2">
      <c r="A297" s="16"/>
      <c r="B297" s="16"/>
    </row>
    <row r="298" spans="1:2" ht="15.75" x14ac:dyDescent="0.2">
      <c r="A298" s="16"/>
      <c r="B298" s="16"/>
    </row>
    <row r="299" spans="1:2" ht="15.75" x14ac:dyDescent="0.2">
      <c r="A299" s="16"/>
      <c r="B299" s="16"/>
    </row>
    <row r="300" spans="1:2" ht="15.75" x14ac:dyDescent="0.2">
      <c r="A300" s="16"/>
      <c r="B300" s="16"/>
    </row>
    <row r="301" spans="1:2" ht="15.75" x14ac:dyDescent="0.2">
      <c r="A301" s="16"/>
      <c r="B301" s="16"/>
    </row>
    <row r="302" spans="1:2" ht="15.75" x14ac:dyDescent="0.2">
      <c r="A302" s="16"/>
      <c r="B302" s="16"/>
    </row>
    <row r="303" spans="1:2" ht="15.75" x14ac:dyDescent="0.2">
      <c r="A303" s="16"/>
      <c r="B303" s="16"/>
    </row>
    <row r="304" spans="1:2" ht="15.75" x14ac:dyDescent="0.2">
      <c r="A304" s="16"/>
      <c r="B304" s="16"/>
    </row>
    <row r="305" spans="1:2" ht="15.75" x14ac:dyDescent="0.2">
      <c r="A305" s="16"/>
      <c r="B305" s="16"/>
    </row>
    <row r="306" spans="1:2" ht="15.75" x14ac:dyDescent="0.2">
      <c r="A306" s="16"/>
      <c r="B306" s="16"/>
    </row>
    <row r="307" spans="1:2" ht="15.75" x14ac:dyDescent="0.2">
      <c r="A307" s="16"/>
      <c r="B307" s="16"/>
    </row>
    <row r="308" spans="1:2" ht="15.75" x14ac:dyDescent="0.2">
      <c r="A308" s="16"/>
      <c r="B308" s="16"/>
    </row>
    <row r="309" spans="1:2" ht="15.75" x14ac:dyDescent="0.2">
      <c r="A309" s="16"/>
      <c r="B309" s="16"/>
    </row>
    <row r="310" spans="1:2" ht="15.75" x14ac:dyDescent="0.2">
      <c r="A310" s="16"/>
      <c r="B310" s="16"/>
    </row>
    <row r="311" spans="1:2" ht="15.75" x14ac:dyDescent="0.2">
      <c r="A311" s="16"/>
      <c r="B311" s="16"/>
    </row>
    <row r="312" spans="1:2" ht="15.75" x14ac:dyDescent="0.2">
      <c r="A312" s="16"/>
      <c r="B312" s="16"/>
    </row>
    <row r="313" spans="1:2" ht="15.75" x14ac:dyDescent="0.2">
      <c r="A313" s="16"/>
      <c r="B313" s="16"/>
    </row>
    <row r="314" spans="1:2" ht="15.75" x14ac:dyDescent="0.2">
      <c r="A314" s="16"/>
      <c r="B314" s="16"/>
    </row>
    <row r="315" spans="1:2" ht="15.75" x14ac:dyDescent="0.2">
      <c r="A315" s="16"/>
      <c r="B315" s="16"/>
    </row>
    <row r="316" spans="1:2" ht="15.75" x14ac:dyDescent="0.2">
      <c r="A316" s="16"/>
      <c r="B316" s="16"/>
    </row>
    <row r="317" spans="1:2" ht="15.75" x14ac:dyDescent="0.2">
      <c r="A317" s="16"/>
      <c r="B317" s="16"/>
    </row>
    <row r="318" spans="1:2" ht="15.75" x14ac:dyDescent="0.2">
      <c r="A318" s="16"/>
      <c r="B318" s="16"/>
    </row>
    <row r="319" spans="1:2" ht="15.75" x14ac:dyDescent="0.2">
      <c r="A319" s="16"/>
      <c r="B319" s="16"/>
    </row>
    <row r="320" spans="1:2" ht="15.75" x14ac:dyDescent="0.2">
      <c r="A320" s="16"/>
      <c r="B320" s="16"/>
    </row>
    <row r="321" spans="1:2" ht="15.75" x14ac:dyDescent="0.2">
      <c r="A321" s="16"/>
      <c r="B321" s="16"/>
    </row>
    <row r="322" spans="1:2" ht="15.75" x14ac:dyDescent="0.2">
      <c r="A322" s="16"/>
      <c r="B322" s="16"/>
    </row>
    <row r="323" spans="1:2" ht="15.75" x14ac:dyDescent="0.2">
      <c r="A323" s="16"/>
      <c r="B323" s="16"/>
    </row>
    <row r="324" spans="1:2" ht="15.75" x14ac:dyDescent="0.2">
      <c r="A324" s="16"/>
      <c r="B324" s="16"/>
    </row>
    <row r="325" spans="1:2" ht="15.75" x14ac:dyDescent="0.2">
      <c r="A325" s="16"/>
      <c r="B325" s="16"/>
    </row>
    <row r="326" spans="1:2" ht="15.75" x14ac:dyDescent="0.2">
      <c r="A326" s="16"/>
      <c r="B326" s="16"/>
    </row>
    <row r="327" spans="1:2" ht="15.75" x14ac:dyDescent="0.2">
      <c r="A327" s="16"/>
      <c r="B327" s="16"/>
    </row>
    <row r="328" spans="1:2" ht="15.75" x14ac:dyDescent="0.2">
      <c r="A328" s="16"/>
      <c r="B328" s="16"/>
    </row>
    <row r="329" spans="1:2" ht="15.75" x14ac:dyDescent="0.2">
      <c r="A329" s="16"/>
      <c r="B329" s="16"/>
    </row>
    <row r="330" spans="1:2" ht="15.75" x14ac:dyDescent="0.2">
      <c r="A330" s="16"/>
      <c r="B330" s="16"/>
    </row>
    <row r="331" spans="1:2" ht="15.75" x14ac:dyDescent="0.2">
      <c r="A331" s="16"/>
      <c r="B331" s="16"/>
    </row>
    <row r="332" spans="1:2" ht="15.75" x14ac:dyDescent="0.2">
      <c r="A332" s="16"/>
      <c r="B332" s="16"/>
    </row>
    <row r="333" spans="1:2" ht="15.75" x14ac:dyDescent="0.2">
      <c r="A333" s="16"/>
      <c r="B333" s="16"/>
    </row>
    <row r="334" spans="1:2" ht="15.75" x14ac:dyDescent="0.2">
      <c r="A334" s="16"/>
      <c r="B334" s="16"/>
    </row>
    <row r="335" spans="1:2" ht="15.75" x14ac:dyDescent="0.2">
      <c r="A335" s="16"/>
      <c r="B335" s="16"/>
    </row>
    <row r="336" spans="1:2" ht="15.75" x14ac:dyDescent="0.2">
      <c r="A336" s="16"/>
      <c r="B336" s="16"/>
    </row>
    <row r="337" spans="1:2" ht="15.75" x14ac:dyDescent="0.2">
      <c r="A337" s="16"/>
      <c r="B337" s="16"/>
    </row>
    <row r="338" spans="1:2" ht="15.75" x14ac:dyDescent="0.2">
      <c r="A338" s="16"/>
      <c r="B338" s="16"/>
    </row>
    <row r="339" spans="1:2" ht="15.75" x14ac:dyDescent="0.2">
      <c r="A339" s="16"/>
      <c r="B339" s="16"/>
    </row>
    <row r="340" spans="1:2" ht="15.75" x14ac:dyDescent="0.2">
      <c r="A340" s="16"/>
      <c r="B340" s="16"/>
    </row>
    <row r="341" spans="1:2" ht="15.75" x14ac:dyDescent="0.2">
      <c r="A341" s="16"/>
      <c r="B341" s="16"/>
    </row>
    <row r="342" spans="1:2" ht="15.75" x14ac:dyDescent="0.2">
      <c r="A342" s="16"/>
      <c r="B342" s="16"/>
    </row>
    <row r="343" spans="1:2" ht="15.75" x14ac:dyDescent="0.2">
      <c r="A343" s="16"/>
      <c r="B343" s="16"/>
    </row>
    <row r="344" spans="1:2" ht="15.75" x14ac:dyDescent="0.2">
      <c r="A344" s="16"/>
      <c r="B344" s="16"/>
    </row>
    <row r="345" spans="1:2" ht="15.75" x14ac:dyDescent="0.2">
      <c r="A345" s="16"/>
      <c r="B345" s="16"/>
    </row>
    <row r="346" spans="1:2" ht="15.75" x14ac:dyDescent="0.2">
      <c r="A346" s="16"/>
      <c r="B346" s="16"/>
    </row>
    <row r="347" spans="1:2" ht="15.75" x14ac:dyDescent="0.2">
      <c r="A347" s="16"/>
      <c r="B347" s="16"/>
    </row>
    <row r="348" spans="1:2" ht="15.75" x14ac:dyDescent="0.2">
      <c r="A348" s="16"/>
      <c r="B348" s="16"/>
    </row>
    <row r="349" spans="1:2" ht="15.75" x14ac:dyDescent="0.2">
      <c r="A349" s="16"/>
      <c r="B349" s="16"/>
    </row>
    <row r="350" spans="1:2" ht="15.75" x14ac:dyDescent="0.2">
      <c r="A350" s="16"/>
      <c r="B350" s="16"/>
    </row>
    <row r="351" spans="1:2" ht="15.75" x14ac:dyDescent="0.2">
      <c r="A351" s="16"/>
      <c r="B351" s="16"/>
    </row>
    <row r="352" spans="1:2" ht="15.75" x14ac:dyDescent="0.2">
      <c r="A352" s="16"/>
      <c r="B352" s="16"/>
    </row>
    <row r="353" spans="1:2" ht="15.75" x14ac:dyDescent="0.2">
      <c r="A353" s="16"/>
      <c r="B353" s="16"/>
    </row>
    <row r="354" spans="1:2" ht="15.75" x14ac:dyDescent="0.2">
      <c r="A354" s="16"/>
      <c r="B354" s="16"/>
    </row>
    <row r="355" spans="1:2" ht="15.75" x14ac:dyDescent="0.2">
      <c r="A355" s="16"/>
      <c r="B355" s="16"/>
    </row>
    <row r="356" spans="1:2" ht="15.75" x14ac:dyDescent="0.2">
      <c r="A356" s="16"/>
      <c r="B356" s="16"/>
    </row>
    <row r="357" spans="1:2" ht="15.75" x14ac:dyDescent="0.2">
      <c r="A357" s="16"/>
      <c r="B357" s="16"/>
    </row>
    <row r="358" spans="1:2" ht="15.75" x14ac:dyDescent="0.2">
      <c r="A358" s="16"/>
      <c r="B358" s="16"/>
    </row>
    <row r="359" spans="1:2" ht="15.75" x14ac:dyDescent="0.2">
      <c r="A359" s="16"/>
      <c r="B359" s="16"/>
    </row>
    <row r="360" spans="1:2" ht="15.75" x14ac:dyDescent="0.2">
      <c r="A360" s="16"/>
      <c r="B360" s="16"/>
    </row>
    <row r="361" spans="1:2" ht="15.75" x14ac:dyDescent="0.2">
      <c r="A361" s="16"/>
      <c r="B361" s="16"/>
    </row>
    <row r="362" spans="1:2" ht="15.75" x14ac:dyDescent="0.2">
      <c r="A362" s="16"/>
      <c r="B362" s="16"/>
    </row>
    <row r="363" spans="1:2" ht="15.75" x14ac:dyDescent="0.2">
      <c r="A363" s="16"/>
      <c r="B363" s="16"/>
    </row>
    <row r="364" spans="1:2" ht="15.75" x14ac:dyDescent="0.2">
      <c r="A364" s="16"/>
      <c r="B364" s="16"/>
    </row>
    <row r="365" spans="1:2" ht="15.75" x14ac:dyDescent="0.2">
      <c r="A365" s="16"/>
      <c r="B365" s="16"/>
    </row>
    <row r="366" spans="1:2" ht="15.75" x14ac:dyDescent="0.2">
      <c r="A366" s="16"/>
      <c r="B366" s="16"/>
    </row>
    <row r="367" spans="1:2" ht="15.75" x14ac:dyDescent="0.2">
      <c r="A367" s="16"/>
      <c r="B367" s="16"/>
    </row>
    <row r="368" spans="1:2" ht="15.75" x14ac:dyDescent="0.2">
      <c r="A368" s="16"/>
      <c r="B368" s="16"/>
    </row>
    <row r="369" spans="1:2" ht="15.75" x14ac:dyDescent="0.2">
      <c r="A369" s="16"/>
      <c r="B369" s="16"/>
    </row>
    <row r="370" spans="1:2" ht="15.75" x14ac:dyDescent="0.2">
      <c r="A370" s="16"/>
      <c r="B370" s="16"/>
    </row>
    <row r="371" spans="1:2" ht="15.75" x14ac:dyDescent="0.2">
      <c r="A371" s="16"/>
      <c r="B371" s="16"/>
    </row>
    <row r="372" spans="1:2" ht="15.75" x14ac:dyDescent="0.2">
      <c r="A372" s="16"/>
      <c r="B372" s="16"/>
    </row>
    <row r="373" spans="1:2" ht="15.75" x14ac:dyDescent="0.2">
      <c r="A373" s="16"/>
      <c r="B373" s="16"/>
    </row>
    <row r="374" spans="1:2" ht="15.75" x14ac:dyDescent="0.2">
      <c r="A374" s="16"/>
      <c r="B374" s="16"/>
    </row>
    <row r="375" spans="1:2" ht="15.75" x14ac:dyDescent="0.2">
      <c r="A375" s="16"/>
      <c r="B375" s="16"/>
    </row>
    <row r="376" spans="1:2" ht="15.75" x14ac:dyDescent="0.2">
      <c r="A376" s="16"/>
      <c r="B376" s="16"/>
    </row>
    <row r="377" spans="1:2" ht="15.75" x14ac:dyDescent="0.2">
      <c r="A377" s="16"/>
      <c r="B377" s="16"/>
    </row>
    <row r="378" spans="1:2" ht="15.75" x14ac:dyDescent="0.2">
      <c r="A378" s="16"/>
      <c r="B378" s="16"/>
    </row>
    <row r="379" spans="1:2" ht="15.75" x14ac:dyDescent="0.2">
      <c r="A379" s="16"/>
      <c r="B379" s="16"/>
    </row>
    <row r="380" spans="1:2" ht="15.75" x14ac:dyDescent="0.2">
      <c r="A380" s="16"/>
      <c r="B380" s="16"/>
    </row>
    <row r="381" spans="1:2" ht="15.75" x14ac:dyDescent="0.2">
      <c r="A381" s="16"/>
      <c r="B381" s="16"/>
    </row>
    <row r="382" spans="1:2" ht="15.75" x14ac:dyDescent="0.2">
      <c r="A382" s="16"/>
      <c r="B382" s="16"/>
    </row>
    <row r="383" spans="1:2" ht="15.75" x14ac:dyDescent="0.2">
      <c r="A383" s="16"/>
      <c r="B383" s="16"/>
    </row>
    <row r="384" spans="1:2" ht="15.75" x14ac:dyDescent="0.2">
      <c r="A384" s="16"/>
      <c r="B384" s="16"/>
    </row>
    <row r="385" spans="1:2" ht="15.75" x14ac:dyDescent="0.2">
      <c r="A385" s="16"/>
      <c r="B385" s="16"/>
    </row>
    <row r="386" spans="1:2" ht="15.75" x14ac:dyDescent="0.2">
      <c r="A386" s="16"/>
      <c r="B386" s="16"/>
    </row>
    <row r="387" spans="1:2" ht="15.75" x14ac:dyDescent="0.2">
      <c r="A387" s="16"/>
      <c r="B387" s="16"/>
    </row>
    <row r="388" spans="1:2" ht="15.75" x14ac:dyDescent="0.2">
      <c r="A388" s="16"/>
      <c r="B388" s="16"/>
    </row>
    <row r="389" spans="1:2" ht="15.75" x14ac:dyDescent="0.2">
      <c r="A389" s="16"/>
      <c r="B389" s="16"/>
    </row>
    <row r="390" spans="1:2" ht="15.75" x14ac:dyDescent="0.2">
      <c r="A390" s="16"/>
      <c r="B390" s="16"/>
    </row>
    <row r="391" spans="1:2" ht="15.75" x14ac:dyDescent="0.2">
      <c r="A391" s="16"/>
      <c r="B391" s="16"/>
    </row>
    <row r="392" spans="1:2" ht="15.75" x14ac:dyDescent="0.2">
      <c r="A392" s="16"/>
      <c r="B392" s="16"/>
    </row>
    <row r="393" spans="1:2" ht="15.75" x14ac:dyDescent="0.2">
      <c r="A393" s="16"/>
      <c r="B393" s="16"/>
    </row>
    <row r="394" spans="1:2" ht="15.75" x14ac:dyDescent="0.2">
      <c r="A394" s="16"/>
      <c r="B394" s="16"/>
    </row>
    <row r="395" spans="1:2" ht="15.75" x14ac:dyDescent="0.2">
      <c r="A395" s="16"/>
      <c r="B395" s="16"/>
    </row>
    <row r="396" spans="1:2" ht="15.75" x14ac:dyDescent="0.2">
      <c r="A396" s="16"/>
      <c r="B396" s="16"/>
    </row>
    <row r="397" spans="1:2" ht="15.75" x14ac:dyDescent="0.2">
      <c r="A397" s="16"/>
      <c r="B397" s="16"/>
    </row>
    <row r="398" spans="1:2" ht="15.75" x14ac:dyDescent="0.2">
      <c r="A398" s="16"/>
      <c r="B398" s="16"/>
    </row>
    <row r="399" spans="1:2" ht="15.75" x14ac:dyDescent="0.2">
      <c r="A399" s="16"/>
      <c r="B399" s="16"/>
    </row>
    <row r="400" spans="1:2" ht="15.75" x14ac:dyDescent="0.2">
      <c r="A400" s="16"/>
      <c r="B400" s="16"/>
    </row>
    <row r="401" spans="1:2" ht="15.75" x14ac:dyDescent="0.2">
      <c r="A401" s="16"/>
      <c r="B401" s="16"/>
    </row>
    <row r="402" spans="1:2" ht="15.75" x14ac:dyDescent="0.2">
      <c r="A402" s="16"/>
      <c r="B402" s="16"/>
    </row>
    <row r="403" spans="1:2" ht="15.75" x14ac:dyDescent="0.2">
      <c r="A403" s="16"/>
      <c r="B403" s="16"/>
    </row>
    <row r="404" spans="1:2" ht="15.75" x14ac:dyDescent="0.2">
      <c r="A404" s="16"/>
      <c r="B404" s="16"/>
    </row>
    <row r="405" spans="1:2" ht="15.75" x14ac:dyDescent="0.2">
      <c r="A405" s="16"/>
      <c r="B405" s="16"/>
    </row>
    <row r="406" spans="1:2" ht="15.75" x14ac:dyDescent="0.2">
      <c r="A406" s="16"/>
      <c r="B406" s="16"/>
    </row>
    <row r="407" spans="1:2" ht="15.75" x14ac:dyDescent="0.2">
      <c r="A407" s="16"/>
      <c r="B407" s="16"/>
    </row>
    <row r="408" spans="1:2" ht="15.75" x14ac:dyDescent="0.2">
      <c r="A408" s="16"/>
      <c r="B408" s="16"/>
    </row>
    <row r="409" spans="1:2" ht="15.75" x14ac:dyDescent="0.2">
      <c r="A409" s="16"/>
      <c r="B409" s="16"/>
    </row>
    <row r="410" spans="1:2" ht="15.75" x14ac:dyDescent="0.2">
      <c r="A410" s="16"/>
      <c r="B410" s="16"/>
    </row>
    <row r="411" spans="1:2" ht="15.75" x14ac:dyDescent="0.2">
      <c r="A411" s="16"/>
      <c r="B411" s="16"/>
    </row>
    <row r="412" spans="1:2" ht="15.75" x14ac:dyDescent="0.2">
      <c r="A412" s="16"/>
      <c r="B412" s="16"/>
    </row>
    <row r="413" spans="1:2" ht="15.75" x14ac:dyDescent="0.2">
      <c r="A413" s="16"/>
      <c r="B413" s="16"/>
    </row>
    <row r="414" spans="1:2" ht="15.75" x14ac:dyDescent="0.2">
      <c r="A414" s="16"/>
      <c r="B414" s="16"/>
    </row>
    <row r="415" spans="1:2" ht="15.75" x14ac:dyDescent="0.2">
      <c r="A415" s="16"/>
      <c r="B415" s="16"/>
    </row>
    <row r="416" spans="1:2" ht="15.75" x14ac:dyDescent="0.2">
      <c r="A416" s="16"/>
      <c r="B416" s="16"/>
    </row>
    <row r="417" spans="1:2" ht="15.75" x14ac:dyDescent="0.2">
      <c r="A417" s="16"/>
      <c r="B417" s="16"/>
    </row>
    <row r="418" spans="1:2" ht="15.75" x14ac:dyDescent="0.2">
      <c r="A418" s="16"/>
      <c r="B418" s="16"/>
    </row>
    <row r="419" spans="1:2" ht="15.75" x14ac:dyDescent="0.2">
      <c r="A419" s="16"/>
      <c r="B419" s="16"/>
    </row>
    <row r="420" spans="1:2" ht="15.75" x14ac:dyDescent="0.2">
      <c r="A420" s="16"/>
      <c r="B420" s="16"/>
    </row>
    <row r="421" spans="1:2" ht="15.75" x14ac:dyDescent="0.2">
      <c r="A421" s="16"/>
      <c r="B421" s="16"/>
    </row>
    <row r="422" spans="1:2" ht="15.75" x14ac:dyDescent="0.2">
      <c r="A422" s="16"/>
      <c r="B422" s="16"/>
    </row>
    <row r="423" spans="1:2" ht="15.75" x14ac:dyDescent="0.2">
      <c r="A423" s="16"/>
      <c r="B423" s="16"/>
    </row>
    <row r="424" spans="1:2" ht="15.75" x14ac:dyDescent="0.2">
      <c r="A424" s="16"/>
      <c r="B424" s="16"/>
    </row>
    <row r="425" spans="1:2" ht="15.75" x14ac:dyDescent="0.2">
      <c r="A425" s="16"/>
      <c r="B425" s="16"/>
    </row>
    <row r="426" spans="1:2" ht="15.75" x14ac:dyDescent="0.2">
      <c r="A426" s="16"/>
      <c r="B426" s="16"/>
    </row>
    <row r="427" spans="1:2" ht="15.75" x14ac:dyDescent="0.2">
      <c r="A427" s="16"/>
      <c r="B427" s="16"/>
    </row>
    <row r="428" spans="1:2" ht="15.75" x14ac:dyDescent="0.2">
      <c r="A428" s="16"/>
      <c r="B428" s="16"/>
    </row>
    <row r="429" spans="1:2" ht="15.75" x14ac:dyDescent="0.2">
      <c r="A429" s="16"/>
      <c r="B429" s="16"/>
    </row>
    <row r="430" spans="1:2" ht="15.75" x14ac:dyDescent="0.2">
      <c r="A430" s="16"/>
      <c r="B430" s="16"/>
    </row>
    <row r="431" spans="1:2" ht="15.75" x14ac:dyDescent="0.2">
      <c r="A431" s="16"/>
      <c r="B431" s="16"/>
    </row>
    <row r="432" spans="1:2" ht="15.75" x14ac:dyDescent="0.2">
      <c r="A432" s="16"/>
      <c r="B432" s="16"/>
    </row>
    <row r="433" spans="1:2" ht="15.75" x14ac:dyDescent="0.2">
      <c r="A433" s="16"/>
      <c r="B433" s="16"/>
    </row>
    <row r="434" spans="1:2" ht="15.75" x14ac:dyDescent="0.2">
      <c r="A434" s="16"/>
      <c r="B434" s="16"/>
    </row>
    <row r="435" spans="1:2" ht="15.75" x14ac:dyDescent="0.2">
      <c r="A435" s="16"/>
      <c r="B435" s="16"/>
    </row>
    <row r="436" spans="1:2" ht="15.75" x14ac:dyDescent="0.2">
      <c r="A436" s="16"/>
      <c r="B436" s="16"/>
    </row>
    <row r="437" spans="1:2" ht="15.75" x14ac:dyDescent="0.2">
      <c r="A437" s="16"/>
      <c r="B437" s="16"/>
    </row>
    <row r="438" spans="1:2" ht="15.75" x14ac:dyDescent="0.2">
      <c r="A438" s="16"/>
      <c r="B438" s="16"/>
    </row>
    <row r="439" spans="1:2" ht="15.75" x14ac:dyDescent="0.2">
      <c r="A439" s="16"/>
      <c r="B439" s="16"/>
    </row>
    <row r="440" spans="1:2" ht="15.75" x14ac:dyDescent="0.2">
      <c r="A440" s="16"/>
      <c r="B440" s="16"/>
    </row>
    <row r="441" spans="1:2" ht="15.75" x14ac:dyDescent="0.2">
      <c r="A441" s="16"/>
      <c r="B441" s="16"/>
    </row>
    <row r="442" spans="1:2" ht="15.75" x14ac:dyDescent="0.2">
      <c r="A442" s="16"/>
      <c r="B442" s="16"/>
    </row>
    <row r="443" spans="1:2" ht="15.75" x14ac:dyDescent="0.2">
      <c r="A443" s="16"/>
      <c r="B443" s="16"/>
    </row>
    <row r="444" spans="1:2" ht="15.75" x14ac:dyDescent="0.2">
      <c r="A444" s="16"/>
      <c r="B444" s="16"/>
    </row>
    <row r="445" spans="1:2" ht="15.75" x14ac:dyDescent="0.2">
      <c r="A445" s="16"/>
      <c r="B445" s="16"/>
    </row>
    <row r="446" spans="1:2" ht="15.75" x14ac:dyDescent="0.2">
      <c r="A446" s="16"/>
      <c r="B446" s="16"/>
    </row>
    <row r="447" spans="1:2" ht="15.75" x14ac:dyDescent="0.2">
      <c r="A447" s="16"/>
      <c r="B447" s="16"/>
    </row>
    <row r="448" spans="1:2" ht="15.75" x14ac:dyDescent="0.2">
      <c r="A448" s="16"/>
      <c r="B448" s="16"/>
    </row>
    <row r="449" spans="1:2" ht="15.75" x14ac:dyDescent="0.2">
      <c r="A449" s="16"/>
      <c r="B449" s="16"/>
    </row>
    <row r="450" spans="1:2" ht="15.75" x14ac:dyDescent="0.2">
      <c r="A450" s="16"/>
      <c r="B450" s="16"/>
    </row>
    <row r="451" spans="1:2" ht="15.75" x14ac:dyDescent="0.2">
      <c r="A451" s="16"/>
      <c r="B451" s="16"/>
    </row>
    <row r="452" spans="1:2" ht="15.75" x14ac:dyDescent="0.2">
      <c r="A452" s="16"/>
      <c r="B452" s="16"/>
    </row>
    <row r="453" spans="1:2" ht="15.75" x14ac:dyDescent="0.2">
      <c r="A453" s="16"/>
      <c r="B453" s="16"/>
    </row>
    <row r="454" spans="1:2" ht="15.75" x14ac:dyDescent="0.2">
      <c r="A454" s="16"/>
      <c r="B454" s="16"/>
    </row>
    <row r="455" spans="1:2" ht="15.75" x14ac:dyDescent="0.2">
      <c r="A455" s="16"/>
      <c r="B455" s="16"/>
    </row>
    <row r="456" spans="1:2" ht="15.75" x14ac:dyDescent="0.2">
      <c r="A456" s="16"/>
      <c r="B456" s="16"/>
    </row>
    <row r="457" spans="1:2" ht="15.75" x14ac:dyDescent="0.2">
      <c r="A457" s="16"/>
      <c r="B457" s="16"/>
    </row>
    <row r="458" spans="1:2" ht="15.75" x14ac:dyDescent="0.2">
      <c r="A458" s="16"/>
      <c r="B458" s="16"/>
    </row>
    <row r="459" spans="1:2" ht="15.75" x14ac:dyDescent="0.2">
      <c r="A459" s="16"/>
      <c r="B459" s="16"/>
    </row>
    <row r="460" spans="1:2" ht="15.75" x14ac:dyDescent="0.2">
      <c r="A460" s="16"/>
      <c r="B460" s="16"/>
    </row>
    <row r="461" spans="1:2" ht="15.75" x14ac:dyDescent="0.2">
      <c r="A461" s="16"/>
      <c r="B461" s="16"/>
    </row>
    <row r="462" spans="1:2" ht="15.75" x14ac:dyDescent="0.2">
      <c r="A462" s="16"/>
      <c r="B462" s="16"/>
    </row>
    <row r="463" spans="1:2" ht="15.75" x14ac:dyDescent="0.2">
      <c r="A463" s="16"/>
      <c r="B463" s="16"/>
    </row>
    <row r="464" spans="1:2" ht="15.75" x14ac:dyDescent="0.2">
      <c r="A464" s="16"/>
      <c r="B464" s="16"/>
    </row>
    <row r="465" spans="1:2" ht="15.75" x14ac:dyDescent="0.2">
      <c r="A465" s="16"/>
      <c r="B465" s="16"/>
    </row>
    <row r="466" spans="1:2" ht="15.75" x14ac:dyDescent="0.2">
      <c r="A466" s="16"/>
      <c r="B466" s="16"/>
    </row>
    <row r="467" spans="1:2" ht="15.75" x14ac:dyDescent="0.2">
      <c r="A467" s="16"/>
      <c r="B467" s="16"/>
    </row>
    <row r="468" spans="1:2" ht="15.75" x14ac:dyDescent="0.2">
      <c r="A468" s="16"/>
      <c r="B468" s="16"/>
    </row>
    <row r="469" spans="1:2" ht="15.75" x14ac:dyDescent="0.2">
      <c r="A469" s="16"/>
      <c r="B469" s="16"/>
    </row>
    <row r="470" spans="1:2" ht="15.75" x14ac:dyDescent="0.2">
      <c r="A470" s="16"/>
      <c r="B470" s="16"/>
    </row>
    <row r="471" spans="1:2" ht="15.75" x14ac:dyDescent="0.2">
      <c r="A471" s="16"/>
      <c r="B471" s="16"/>
    </row>
    <row r="472" spans="1:2" ht="15.75" x14ac:dyDescent="0.2">
      <c r="A472" s="16"/>
      <c r="B472" s="16"/>
    </row>
    <row r="473" spans="1:2" ht="15.75" x14ac:dyDescent="0.2">
      <c r="A473" s="16"/>
      <c r="B473" s="16"/>
    </row>
    <row r="474" spans="1:2" ht="15.75" x14ac:dyDescent="0.2">
      <c r="A474" s="16"/>
      <c r="B474" s="16"/>
    </row>
    <row r="475" spans="1:2" ht="15.75" x14ac:dyDescent="0.2">
      <c r="A475" s="16"/>
      <c r="B475" s="16"/>
    </row>
    <row r="476" spans="1:2" ht="15.75" x14ac:dyDescent="0.2">
      <c r="A476" s="16"/>
      <c r="B476" s="16"/>
    </row>
    <row r="477" spans="1:2" ht="15.75" x14ac:dyDescent="0.2">
      <c r="A477" s="16"/>
      <c r="B477" s="16"/>
    </row>
    <row r="478" spans="1:2" ht="15.75" x14ac:dyDescent="0.2">
      <c r="A478" s="16"/>
      <c r="B478" s="16"/>
    </row>
    <row r="479" spans="1:2" ht="15.75" x14ac:dyDescent="0.2">
      <c r="A479" s="16"/>
      <c r="B479" s="16"/>
    </row>
    <row r="480" spans="1:2" ht="15.75" x14ac:dyDescent="0.2">
      <c r="A480" s="16"/>
      <c r="B480" s="16"/>
    </row>
    <row r="481" spans="1:2" ht="15.75" x14ac:dyDescent="0.2">
      <c r="A481" s="16"/>
      <c r="B481" s="16"/>
    </row>
    <row r="482" spans="1:2" ht="15.75" x14ac:dyDescent="0.2">
      <c r="A482" s="16"/>
      <c r="B482" s="16"/>
    </row>
    <row r="483" spans="1:2" ht="15.75" x14ac:dyDescent="0.2">
      <c r="A483" s="16"/>
      <c r="B483" s="16"/>
    </row>
    <row r="484" spans="1:2" ht="15.75" x14ac:dyDescent="0.2">
      <c r="A484" s="16"/>
      <c r="B484" s="16"/>
    </row>
    <row r="485" spans="1:2" ht="15.75" x14ac:dyDescent="0.2">
      <c r="A485" s="16"/>
      <c r="B485" s="16"/>
    </row>
    <row r="486" spans="1:2" ht="15.75" x14ac:dyDescent="0.2">
      <c r="A486" s="16"/>
      <c r="B486" s="16"/>
    </row>
    <row r="487" spans="1:2" ht="15.75" x14ac:dyDescent="0.2">
      <c r="A487" s="16"/>
      <c r="B487" s="16"/>
    </row>
    <row r="488" spans="1:2" ht="15.75" x14ac:dyDescent="0.2">
      <c r="A488" s="16"/>
      <c r="B488" s="16"/>
    </row>
    <row r="489" spans="1:2" ht="15.75" x14ac:dyDescent="0.2">
      <c r="A489" s="16"/>
      <c r="B489" s="16"/>
    </row>
    <row r="490" spans="1:2" ht="15.75" x14ac:dyDescent="0.2">
      <c r="A490" s="16"/>
      <c r="B490" s="16"/>
    </row>
    <row r="491" spans="1:2" ht="15.75" x14ac:dyDescent="0.2">
      <c r="A491" s="16"/>
      <c r="B491" s="16"/>
    </row>
    <row r="492" spans="1:2" ht="15.75" x14ac:dyDescent="0.2">
      <c r="A492" s="16"/>
      <c r="B492" s="16"/>
    </row>
    <row r="493" spans="1:2" ht="15.75" x14ac:dyDescent="0.2">
      <c r="A493" s="16"/>
      <c r="B493" s="16"/>
    </row>
    <row r="494" spans="1:2" ht="15.75" x14ac:dyDescent="0.2">
      <c r="A494" s="16"/>
      <c r="B494" s="16"/>
    </row>
    <row r="495" spans="1:2" ht="15.75" x14ac:dyDescent="0.2">
      <c r="A495" s="16"/>
      <c r="B495" s="16"/>
    </row>
    <row r="496" spans="1:2" ht="15.75" x14ac:dyDescent="0.2">
      <c r="A496" s="16"/>
      <c r="B496" s="16"/>
    </row>
    <row r="497" spans="1:2" ht="15.75" x14ac:dyDescent="0.2">
      <c r="A497" s="16"/>
      <c r="B497" s="16"/>
    </row>
    <row r="498" spans="1:2" ht="15.75" x14ac:dyDescent="0.2">
      <c r="A498" s="16"/>
      <c r="B498" s="16"/>
    </row>
    <row r="499" spans="1:2" ht="15.75" x14ac:dyDescent="0.2">
      <c r="A499" s="16"/>
      <c r="B499" s="16"/>
    </row>
    <row r="500" spans="1:2" ht="15.75" x14ac:dyDescent="0.2">
      <c r="A500" s="16"/>
      <c r="B500" s="16"/>
    </row>
    <row r="501" spans="1:2" ht="15.75" x14ac:dyDescent="0.2">
      <c r="A501" s="16"/>
      <c r="B501" s="16"/>
    </row>
    <row r="502" spans="1:2" ht="15.75" x14ac:dyDescent="0.2">
      <c r="A502" s="16"/>
      <c r="B502" s="16"/>
    </row>
    <row r="503" spans="1:2" ht="15.75" x14ac:dyDescent="0.2">
      <c r="A503" s="16"/>
      <c r="B503" s="16"/>
    </row>
    <row r="504" spans="1:2" ht="15.75" x14ac:dyDescent="0.2">
      <c r="A504" s="16"/>
      <c r="B504" s="16"/>
    </row>
    <row r="505" spans="1:2" ht="15.75" x14ac:dyDescent="0.2">
      <c r="A505" s="16"/>
      <c r="B505" s="16"/>
    </row>
    <row r="506" spans="1:2" ht="15.75" x14ac:dyDescent="0.2">
      <c r="A506" s="16"/>
      <c r="B506" s="16"/>
    </row>
    <row r="507" spans="1:2" ht="15.75" x14ac:dyDescent="0.2">
      <c r="A507" s="16"/>
      <c r="B507" s="16"/>
    </row>
    <row r="508" spans="1:2" ht="15.75" x14ac:dyDescent="0.2">
      <c r="A508" s="16"/>
      <c r="B508" s="16"/>
    </row>
    <row r="509" spans="1:2" ht="15.75" x14ac:dyDescent="0.2">
      <c r="A509" s="16"/>
      <c r="B509" s="16"/>
    </row>
    <row r="510" spans="1:2" ht="15.75" x14ac:dyDescent="0.2">
      <c r="A510" s="16"/>
      <c r="B510" s="16"/>
    </row>
    <row r="511" spans="1:2" ht="15.75" x14ac:dyDescent="0.2">
      <c r="A511" s="16"/>
      <c r="B511" s="16"/>
    </row>
    <row r="512" spans="1:2" ht="15.75" x14ac:dyDescent="0.2">
      <c r="A512" s="16"/>
      <c r="B512" s="16"/>
    </row>
    <row r="513" spans="1:2" ht="15.75" x14ac:dyDescent="0.2">
      <c r="A513" s="16"/>
      <c r="B513" s="16"/>
    </row>
    <row r="514" spans="1:2" ht="15.75" x14ac:dyDescent="0.2">
      <c r="A514" s="16"/>
      <c r="B514" s="16"/>
    </row>
    <row r="515" spans="1:2" ht="15.75" x14ac:dyDescent="0.2">
      <c r="A515" s="16"/>
      <c r="B515" s="16"/>
    </row>
    <row r="516" spans="1:2" ht="15.75" x14ac:dyDescent="0.2">
      <c r="A516" s="16"/>
      <c r="B516" s="16"/>
    </row>
    <row r="517" spans="1:2" ht="15.75" x14ac:dyDescent="0.2">
      <c r="A517" s="16"/>
      <c r="B517" s="16"/>
    </row>
    <row r="518" spans="1:2" ht="15.75" x14ac:dyDescent="0.2">
      <c r="A518" s="16"/>
      <c r="B518" s="16"/>
    </row>
    <row r="519" spans="1:2" ht="15.75" x14ac:dyDescent="0.2">
      <c r="A519" s="16"/>
      <c r="B519" s="16"/>
    </row>
    <row r="520" spans="1:2" ht="15.75" x14ac:dyDescent="0.2">
      <c r="A520" s="16"/>
      <c r="B520" s="16"/>
    </row>
    <row r="521" spans="1:2" ht="15.75" x14ac:dyDescent="0.2">
      <c r="A521" s="16"/>
      <c r="B521" s="16"/>
    </row>
    <row r="522" spans="1:2" ht="15.75" x14ac:dyDescent="0.2">
      <c r="A522" s="16"/>
      <c r="B522" s="16"/>
    </row>
    <row r="523" spans="1:2" ht="15.75" x14ac:dyDescent="0.2">
      <c r="A523" s="16"/>
      <c r="B523" s="16"/>
    </row>
    <row r="524" spans="1:2" ht="15.75" x14ac:dyDescent="0.2">
      <c r="A524" s="16"/>
      <c r="B524" s="16"/>
    </row>
    <row r="525" spans="1:2" ht="15.75" x14ac:dyDescent="0.2">
      <c r="A525" s="16"/>
      <c r="B525" s="16"/>
    </row>
    <row r="526" spans="1:2" ht="15.75" x14ac:dyDescent="0.2">
      <c r="A526" s="16"/>
      <c r="B526" s="16"/>
    </row>
    <row r="527" spans="1:2" ht="15.75" x14ac:dyDescent="0.2">
      <c r="A527" s="16"/>
      <c r="B527" s="16"/>
    </row>
    <row r="528" spans="1:2" ht="15.75" x14ac:dyDescent="0.2">
      <c r="A528" s="16"/>
      <c r="B528" s="16"/>
    </row>
    <row r="529" spans="1:2" ht="15.75" x14ac:dyDescent="0.2">
      <c r="A529" s="16"/>
      <c r="B529" s="16"/>
    </row>
    <row r="530" spans="1:2" ht="15.75" x14ac:dyDescent="0.2">
      <c r="A530" s="16"/>
      <c r="B530" s="16"/>
    </row>
    <row r="531" spans="1:2" ht="15.75" x14ac:dyDescent="0.2">
      <c r="A531" s="16"/>
      <c r="B531" s="16"/>
    </row>
    <row r="532" spans="1:2" ht="15.75" x14ac:dyDescent="0.2">
      <c r="A532" s="16"/>
      <c r="B532" s="16"/>
    </row>
    <row r="533" spans="1:2" ht="15.75" x14ac:dyDescent="0.2">
      <c r="A533" s="16"/>
      <c r="B533" s="16"/>
    </row>
    <row r="534" spans="1:2" ht="15.75" x14ac:dyDescent="0.2">
      <c r="A534" s="16"/>
      <c r="B534" s="16"/>
    </row>
    <row r="535" spans="1:2" ht="15.75" x14ac:dyDescent="0.2">
      <c r="A535" s="16"/>
      <c r="B535" s="16"/>
    </row>
    <row r="536" spans="1:2" ht="15.75" x14ac:dyDescent="0.2">
      <c r="A536" s="16"/>
      <c r="B536" s="16"/>
    </row>
    <row r="537" spans="1:2" ht="15.75" x14ac:dyDescent="0.2">
      <c r="A537" s="16"/>
      <c r="B537" s="16"/>
    </row>
    <row r="538" spans="1:2" ht="15.75" x14ac:dyDescent="0.2">
      <c r="A538" s="16"/>
      <c r="B538" s="16"/>
    </row>
    <row r="539" spans="1:2" ht="15.75" x14ac:dyDescent="0.2">
      <c r="A539" s="16"/>
      <c r="B539" s="16"/>
    </row>
    <row r="540" spans="1:2" ht="15.75" x14ac:dyDescent="0.2">
      <c r="A540" s="16"/>
      <c r="B540" s="16"/>
    </row>
    <row r="541" spans="1:2" ht="15.75" x14ac:dyDescent="0.2">
      <c r="A541" s="16"/>
      <c r="B541" s="16"/>
    </row>
    <row r="542" spans="1:2" ht="15.75" x14ac:dyDescent="0.2">
      <c r="A542" s="16"/>
      <c r="B542" s="16"/>
    </row>
    <row r="543" spans="1:2" ht="15.75" x14ac:dyDescent="0.2">
      <c r="A543" s="16"/>
      <c r="B543" s="16"/>
    </row>
    <row r="544" spans="1:2" ht="15.75" x14ac:dyDescent="0.2">
      <c r="A544" s="16"/>
      <c r="B544" s="16"/>
    </row>
    <row r="545" spans="1:2" ht="15.75" x14ac:dyDescent="0.2">
      <c r="A545" s="16"/>
      <c r="B545" s="16"/>
    </row>
    <row r="546" spans="1:2" ht="15.75" x14ac:dyDescent="0.2">
      <c r="A546" s="16"/>
      <c r="B546" s="16"/>
    </row>
    <row r="547" spans="1:2" ht="15.75" x14ac:dyDescent="0.2">
      <c r="A547" s="16"/>
      <c r="B547" s="16"/>
    </row>
    <row r="548" spans="1:2" ht="15.75" x14ac:dyDescent="0.2">
      <c r="A548" s="16"/>
      <c r="B548" s="16"/>
    </row>
    <row r="549" spans="1:2" ht="15.75" x14ac:dyDescent="0.2">
      <c r="A549" s="16"/>
      <c r="B549" s="16"/>
    </row>
    <row r="550" spans="1:2" ht="15.75" x14ac:dyDescent="0.2">
      <c r="A550" s="16"/>
      <c r="B550" s="16"/>
    </row>
    <row r="551" spans="1:2" ht="15.75" x14ac:dyDescent="0.2">
      <c r="A551" s="16"/>
      <c r="B551" s="16"/>
    </row>
    <row r="552" spans="1:2" ht="15.75" x14ac:dyDescent="0.2">
      <c r="A552" s="16"/>
      <c r="B552" s="16"/>
    </row>
    <row r="553" spans="1:2" ht="15.75" x14ac:dyDescent="0.2">
      <c r="A553" s="16"/>
      <c r="B553" s="16"/>
    </row>
    <row r="554" spans="1:2" ht="15.75" x14ac:dyDescent="0.2">
      <c r="A554" s="16"/>
      <c r="B554" s="16"/>
    </row>
    <row r="555" spans="1:2" ht="15.75" x14ac:dyDescent="0.2">
      <c r="A555" s="16"/>
      <c r="B555" s="16"/>
    </row>
    <row r="556" spans="1:2" ht="15.75" x14ac:dyDescent="0.2">
      <c r="A556" s="16"/>
      <c r="B556" s="16"/>
    </row>
    <row r="557" spans="1:2" ht="15.75" x14ac:dyDescent="0.2">
      <c r="A557" s="16"/>
      <c r="B557" s="16"/>
    </row>
    <row r="558" spans="1:2" ht="15.75" x14ac:dyDescent="0.2">
      <c r="A558" s="16"/>
      <c r="B558" s="16"/>
    </row>
    <row r="559" spans="1:2" ht="15.75" x14ac:dyDescent="0.2">
      <c r="A559" s="16"/>
      <c r="B559" s="16"/>
    </row>
    <row r="560" spans="1:2" ht="15.75" x14ac:dyDescent="0.2">
      <c r="A560" s="16"/>
      <c r="B560" s="16"/>
    </row>
    <row r="561" spans="1:2" ht="15.75" x14ac:dyDescent="0.2">
      <c r="A561" s="16"/>
      <c r="B561" s="16"/>
    </row>
    <row r="562" spans="1:2" ht="15.75" x14ac:dyDescent="0.2">
      <c r="A562" s="16"/>
      <c r="B562" s="16"/>
    </row>
    <row r="563" spans="1:2" ht="15.75" x14ac:dyDescent="0.2">
      <c r="A563" s="16"/>
      <c r="B563" s="16"/>
    </row>
    <row r="564" spans="1:2" ht="15.75" x14ac:dyDescent="0.2">
      <c r="A564" s="16"/>
      <c r="B564" s="16"/>
    </row>
    <row r="565" spans="1:2" ht="15.75" x14ac:dyDescent="0.2">
      <c r="A565" s="16"/>
      <c r="B565" s="16"/>
    </row>
    <row r="566" spans="1:2" ht="15.75" x14ac:dyDescent="0.2">
      <c r="A566" s="16"/>
      <c r="B566" s="16"/>
    </row>
    <row r="567" spans="1:2" ht="15.75" x14ac:dyDescent="0.2">
      <c r="A567" s="16"/>
      <c r="B567" s="16"/>
    </row>
    <row r="568" spans="1:2" ht="15.75" x14ac:dyDescent="0.2">
      <c r="A568" s="16"/>
      <c r="B568" s="16"/>
    </row>
    <row r="569" spans="1:2" ht="15.75" x14ac:dyDescent="0.2">
      <c r="A569" s="16"/>
      <c r="B569" s="16"/>
    </row>
    <row r="570" spans="1:2" ht="15.75" x14ac:dyDescent="0.2">
      <c r="A570" s="16"/>
      <c r="B570" s="16"/>
    </row>
    <row r="571" spans="1:2" ht="15.75" x14ac:dyDescent="0.2">
      <c r="A571" s="16"/>
      <c r="B571" s="16"/>
    </row>
    <row r="572" spans="1:2" ht="15.75" x14ac:dyDescent="0.2">
      <c r="A572" s="16"/>
      <c r="B572" s="16"/>
    </row>
    <row r="573" spans="1:2" ht="15.75" x14ac:dyDescent="0.2">
      <c r="A573" s="16"/>
      <c r="B573" s="16"/>
    </row>
    <row r="574" spans="1:2" ht="15.75" x14ac:dyDescent="0.2">
      <c r="A574" s="16"/>
      <c r="B574" s="16"/>
    </row>
    <row r="575" spans="1:2" ht="15.75" x14ac:dyDescent="0.2">
      <c r="A575" s="16"/>
      <c r="B575" s="16"/>
    </row>
    <row r="576" spans="1:2" ht="15.75" x14ac:dyDescent="0.2">
      <c r="A576" s="16"/>
      <c r="B576" s="16"/>
    </row>
    <row r="577" spans="1:2" ht="15.75" x14ac:dyDescent="0.2">
      <c r="A577" s="16"/>
      <c r="B577" s="16"/>
    </row>
    <row r="578" spans="1:2" ht="15.75" x14ac:dyDescent="0.2">
      <c r="A578" s="16"/>
      <c r="B578" s="16"/>
    </row>
    <row r="579" spans="1:2" ht="15.75" x14ac:dyDescent="0.2">
      <c r="A579" s="16"/>
      <c r="B579" s="16"/>
    </row>
    <row r="580" spans="1:2" ht="15.75" x14ac:dyDescent="0.2">
      <c r="A580" s="16"/>
      <c r="B580" s="16"/>
    </row>
    <row r="581" spans="1:2" ht="15.75" x14ac:dyDescent="0.2">
      <c r="A581" s="16"/>
      <c r="B581" s="16"/>
    </row>
    <row r="582" spans="1:2" ht="15.75" x14ac:dyDescent="0.2">
      <c r="A582" s="16"/>
      <c r="B582" s="16"/>
    </row>
    <row r="583" spans="1:2" ht="15.75" x14ac:dyDescent="0.2">
      <c r="A583" s="16"/>
      <c r="B583" s="16"/>
    </row>
    <row r="584" spans="1:2" ht="15.75" x14ac:dyDescent="0.2">
      <c r="A584" s="16"/>
      <c r="B584" s="16"/>
    </row>
    <row r="585" spans="1:2" ht="15.75" x14ac:dyDescent="0.2">
      <c r="A585" s="16"/>
      <c r="B585" s="16"/>
    </row>
    <row r="586" spans="1:2" ht="15.75" x14ac:dyDescent="0.2">
      <c r="A586" s="16"/>
      <c r="B586" s="16"/>
    </row>
    <row r="587" spans="1:2" ht="15.75" x14ac:dyDescent="0.2">
      <c r="A587" s="16"/>
      <c r="B587" s="16"/>
    </row>
    <row r="588" spans="1:2" ht="15.75" x14ac:dyDescent="0.2">
      <c r="A588" s="16"/>
      <c r="B588" s="16"/>
    </row>
    <row r="589" spans="1:2" ht="15.75" x14ac:dyDescent="0.2">
      <c r="A589" s="16"/>
      <c r="B589" s="16"/>
    </row>
    <row r="590" spans="1:2" ht="15.75" x14ac:dyDescent="0.2">
      <c r="A590" s="16"/>
      <c r="B590" s="16"/>
    </row>
    <row r="591" spans="1:2" ht="15.75" x14ac:dyDescent="0.2">
      <c r="A591" s="16"/>
      <c r="B591" s="16"/>
    </row>
    <row r="592" spans="1:2" ht="15.75" x14ac:dyDescent="0.2">
      <c r="A592" s="16"/>
      <c r="B592" s="16"/>
    </row>
    <row r="593" spans="1:2" ht="15.75" x14ac:dyDescent="0.2">
      <c r="A593" s="16"/>
      <c r="B593" s="16"/>
    </row>
    <row r="594" spans="1:2" ht="15.75" x14ac:dyDescent="0.2">
      <c r="A594" s="16"/>
      <c r="B594" s="16"/>
    </row>
    <row r="595" spans="1:2" ht="15.75" x14ac:dyDescent="0.2">
      <c r="A595" s="16"/>
      <c r="B595" s="16"/>
    </row>
    <row r="596" spans="1:2" ht="15.75" x14ac:dyDescent="0.2">
      <c r="A596" s="16"/>
      <c r="B596" s="16"/>
    </row>
    <row r="597" spans="1:2" ht="15.75" x14ac:dyDescent="0.2">
      <c r="A597" s="16"/>
      <c r="B597" s="16"/>
    </row>
    <row r="598" spans="1:2" ht="15.75" x14ac:dyDescent="0.2">
      <c r="A598" s="16"/>
      <c r="B598" s="16"/>
    </row>
    <row r="599" spans="1:2" ht="15.75" x14ac:dyDescent="0.2">
      <c r="A599" s="16"/>
      <c r="B599" s="16"/>
    </row>
    <row r="600" spans="1:2" ht="15.75" x14ac:dyDescent="0.2">
      <c r="A600" s="16"/>
      <c r="B600" s="16"/>
    </row>
    <row r="601" spans="1:2" ht="15.75" x14ac:dyDescent="0.2">
      <c r="A601" s="16"/>
      <c r="B601" s="16"/>
    </row>
    <row r="602" spans="1:2" ht="15.75" x14ac:dyDescent="0.2">
      <c r="A602" s="16"/>
      <c r="B602" s="16"/>
    </row>
    <row r="603" spans="1:2" ht="15.75" x14ac:dyDescent="0.2">
      <c r="A603" s="16"/>
      <c r="B603" s="16"/>
    </row>
    <row r="604" spans="1:2" ht="15.75" x14ac:dyDescent="0.2">
      <c r="A604" s="16"/>
      <c r="B604" s="16"/>
    </row>
    <row r="605" spans="1:2" ht="15.75" x14ac:dyDescent="0.2">
      <c r="A605" s="16"/>
      <c r="B605" s="16"/>
    </row>
    <row r="606" spans="1:2" ht="15.75" x14ac:dyDescent="0.2">
      <c r="A606" s="16"/>
      <c r="B606" s="16"/>
    </row>
    <row r="607" spans="1:2" ht="15.75" x14ac:dyDescent="0.2">
      <c r="A607" s="16"/>
      <c r="B607" s="16"/>
    </row>
    <row r="608" spans="1:2" ht="15.75" x14ac:dyDescent="0.2">
      <c r="A608" s="16"/>
      <c r="B608" s="16"/>
    </row>
    <row r="609" spans="1:2" ht="15.75" x14ac:dyDescent="0.2">
      <c r="A609" s="16"/>
      <c r="B609" s="16"/>
    </row>
    <row r="610" spans="1:2" ht="15.75" x14ac:dyDescent="0.2">
      <c r="A610" s="16"/>
      <c r="B610" s="16"/>
    </row>
    <row r="611" spans="1:2" ht="15.75" x14ac:dyDescent="0.2">
      <c r="A611" s="16"/>
      <c r="B611" s="16"/>
    </row>
    <row r="612" spans="1:2" ht="15.75" x14ac:dyDescent="0.2">
      <c r="A612" s="16"/>
      <c r="B612" s="16"/>
    </row>
    <row r="613" spans="1:2" ht="15.75" x14ac:dyDescent="0.2">
      <c r="A613" s="16"/>
      <c r="B613" s="16"/>
    </row>
    <row r="614" spans="1:2" ht="15.75" x14ac:dyDescent="0.2">
      <c r="A614" s="16"/>
      <c r="B614" s="16"/>
    </row>
    <row r="615" spans="1:2" ht="15.75" x14ac:dyDescent="0.2">
      <c r="A615" s="16"/>
      <c r="B615" s="16"/>
    </row>
    <row r="616" spans="1:2" ht="15.75" x14ac:dyDescent="0.2">
      <c r="A616" s="16"/>
      <c r="B616" s="16"/>
    </row>
    <row r="617" spans="1:2" ht="15.75" x14ac:dyDescent="0.2">
      <c r="A617" s="16"/>
      <c r="B617" s="16"/>
    </row>
    <row r="618" spans="1:2" ht="15.75" x14ac:dyDescent="0.2">
      <c r="A618" s="16"/>
      <c r="B618" s="16"/>
    </row>
    <row r="619" spans="1:2" ht="15.75" x14ac:dyDescent="0.2">
      <c r="A619" s="16"/>
      <c r="B619" s="16"/>
    </row>
    <row r="620" spans="1:2" ht="15.75" x14ac:dyDescent="0.2">
      <c r="A620" s="16"/>
      <c r="B620" s="16"/>
    </row>
    <row r="621" spans="1:2" ht="15.75" x14ac:dyDescent="0.2">
      <c r="A621" s="16"/>
      <c r="B621" s="16"/>
    </row>
    <row r="622" spans="1:2" ht="15.75" x14ac:dyDescent="0.2">
      <c r="A622" s="16"/>
      <c r="B622" s="16"/>
    </row>
    <row r="623" spans="1:2" ht="15.75" x14ac:dyDescent="0.2">
      <c r="A623" s="16"/>
      <c r="B623" s="16"/>
    </row>
    <row r="624" spans="1:2" ht="15.75" x14ac:dyDescent="0.2">
      <c r="A624" s="16"/>
      <c r="B624" s="16"/>
    </row>
    <row r="625" spans="1:2" ht="15.75" x14ac:dyDescent="0.2">
      <c r="A625" s="16"/>
      <c r="B625" s="16"/>
    </row>
    <row r="626" spans="1:2" ht="15.75" x14ac:dyDescent="0.2">
      <c r="A626" s="16"/>
      <c r="B626" s="16"/>
    </row>
    <row r="627" spans="1:2" ht="15.75" x14ac:dyDescent="0.2">
      <c r="A627" s="16"/>
      <c r="B627" s="16"/>
    </row>
    <row r="628" spans="1:2" ht="15.75" x14ac:dyDescent="0.2">
      <c r="A628" s="16"/>
      <c r="B628" s="16"/>
    </row>
    <row r="629" spans="1:2" ht="15.75" x14ac:dyDescent="0.2">
      <c r="A629" s="16"/>
      <c r="B629" s="16"/>
    </row>
    <row r="630" spans="1:2" ht="15.75" x14ac:dyDescent="0.2">
      <c r="A630" s="16"/>
      <c r="B630" s="16"/>
    </row>
    <row r="631" spans="1:2" ht="15.75" x14ac:dyDescent="0.2">
      <c r="A631" s="16"/>
      <c r="B631" s="16"/>
    </row>
    <row r="632" spans="1:2" ht="15.75" x14ac:dyDescent="0.2">
      <c r="A632" s="16"/>
      <c r="B632" s="16"/>
    </row>
    <row r="633" spans="1:2" ht="15.75" x14ac:dyDescent="0.2">
      <c r="A633" s="16"/>
      <c r="B633" s="16"/>
    </row>
    <row r="634" spans="1:2" ht="15.75" x14ac:dyDescent="0.2">
      <c r="A634" s="16"/>
      <c r="B634" s="16"/>
    </row>
    <row r="635" spans="1:2" ht="15.75" x14ac:dyDescent="0.2">
      <c r="A635" s="16"/>
      <c r="B635" s="16"/>
    </row>
    <row r="636" spans="1:2" ht="15.75" x14ac:dyDescent="0.2">
      <c r="A636" s="16"/>
      <c r="B636" s="16"/>
    </row>
    <row r="637" spans="1:2" ht="15.75" x14ac:dyDescent="0.2">
      <c r="A637" s="16"/>
      <c r="B637" s="16"/>
    </row>
    <row r="638" spans="1:2" ht="15.75" x14ac:dyDescent="0.2">
      <c r="A638" s="16"/>
      <c r="B638" s="16"/>
    </row>
    <row r="639" spans="1:2" ht="15.75" x14ac:dyDescent="0.2">
      <c r="A639" s="16"/>
      <c r="B639" s="16"/>
    </row>
    <row r="640" spans="1:2" ht="15.75" x14ac:dyDescent="0.2">
      <c r="A640" s="16"/>
      <c r="B640" s="16"/>
    </row>
    <row r="641" spans="1:2" ht="15.75" x14ac:dyDescent="0.2">
      <c r="A641" s="16"/>
      <c r="B641" s="16"/>
    </row>
    <row r="642" spans="1:2" ht="15.75" x14ac:dyDescent="0.2">
      <c r="A642" s="16"/>
      <c r="B642" s="16"/>
    </row>
    <row r="643" spans="1:2" ht="15.75" x14ac:dyDescent="0.2">
      <c r="A643" s="16"/>
      <c r="B643" s="16"/>
    </row>
    <row r="644" spans="1:2" ht="15.75" x14ac:dyDescent="0.2">
      <c r="A644" s="16"/>
      <c r="B644" s="16"/>
    </row>
    <row r="645" spans="1:2" ht="15.75" x14ac:dyDescent="0.2">
      <c r="A645" s="16"/>
      <c r="B645" s="16"/>
    </row>
    <row r="646" spans="1:2" ht="15.75" x14ac:dyDescent="0.2">
      <c r="A646" s="16"/>
      <c r="B646" s="16"/>
    </row>
    <row r="647" spans="1:2" ht="15.75" x14ac:dyDescent="0.2">
      <c r="A647" s="16"/>
      <c r="B647" s="16"/>
    </row>
    <row r="648" spans="1:2" ht="15.75" x14ac:dyDescent="0.2">
      <c r="A648" s="16"/>
      <c r="B648" s="16"/>
    </row>
    <row r="649" spans="1:2" ht="15.75" x14ac:dyDescent="0.2">
      <c r="A649" s="16"/>
      <c r="B649" s="16"/>
    </row>
    <row r="650" spans="1:2" ht="15.75" x14ac:dyDescent="0.2">
      <c r="A650" s="16"/>
      <c r="B650" s="16"/>
    </row>
    <row r="651" spans="1:2" ht="15.75" x14ac:dyDescent="0.2">
      <c r="A651" s="16"/>
      <c r="B651" s="16"/>
    </row>
    <row r="652" spans="1:2" ht="15.75" x14ac:dyDescent="0.2">
      <c r="A652" s="16"/>
      <c r="B652" s="16"/>
    </row>
    <row r="653" spans="1:2" ht="15.75" x14ac:dyDescent="0.2">
      <c r="A653" s="16"/>
      <c r="B653" s="16"/>
    </row>
    <row r="654" spans="1:2" ht="15.75" x14ac:dyDescent="0.2">
      <c r="A654" s="16"/>
      <c r="B654" s="16"/>
    </row>
    <row r="655" spans="1:2" ht="15.75" x14ac:dyDescent="0.2">
      <c r="A655" s="16"/>
      <c r="B655" s="16"/>
    </row>
    <row r="656" spans="1:2" ht="15.75" x14ac:dyDescent="0.2">
      <c r="A656" s="16"/>
      <c r="B656" s="16"/>
    </row>
    <row r="657" spans="1:2" ht="15.75" x14ac:dyDescent="0.2">
      <c r="A657" s="16"/>
      <c r="B657" s="16"/>
    </row>
    <row r="658" spans="1:2" ht="15.75" x14ac:dyDescent="0.2">
      <c r="A658" s="16"/>
      <c r="B658" s="16"/>
    </row>
    <row r="659" spans="1:2" ht="15.75" x14ac:dyDescent="0.2">
      <c r="A659" s="16"/>
      <c r="B659" s="16"/>
    </row>
    <row r="660" spans="1:2" ht="15.75" x14ac:dyDescent="0.2">
      <c r="A660" s="16"/>
      <c r="B660" s="16"/>
    </row>
    <row r="661" spans="1:2" ht="15.75" x14ac:dyDescent="0.2">
      <c r="A661" s="16"/>
      <c r="B661" s="16"/>
    </row>
    <row r="662" spans="1:2" ht="15.75" x14ac:dyDescent="0.2">
      <c r="A662" s="16"/>
      <c r="B662" s="16"/>
    </row>
    <row r="663" spans="1:2" ht="15.75" x14ac:dyDescent="0.2">
      <c r="A663" s="16"/>
      <c r="B663" s="16"/>
    </row>
    <row r="664" spans="1:2" ht="15.75" x14ac:dyDescent="0.2">
      <c r="A664" s="16"/>
      <c r="B664" s="16"/>
    </row>
    <row r="665" spans="1:2" ht="15.75" x14ac:dyDescent="0.2">
      <c r="A665" s="16"/>
      <c r="B665" s="16"/>
    </row>
    <row r="666" spans="1:2" ht="15.75" x14ac:dyDescent="0.2">
      <c r="A666" s="16"/>
      <c r="B666" s="16"/>
    </row>
    <row r="667" spans="1:2" ht="15.75" x14ac:dyDescent="0.2">
      <c r="A667" s="16"/>
      <c r="B667" s="16"/>
    </row>
    <row r="668" spans="1:2" ht="15.75" x14ac:dyDescent="0.2">
      <c r="A668" s="16"/>
      <c r="B668" s="16"/>
    </row>
    <row r="669" spans="1:2" ht="15.75" x14ac:dyDescent="0.2">
      <c r="A669" s="16"/>
      <c r="B669" s="16"/>
    </row>
    <row r="670" spans="1:2" ht="15.75" x14ac:dyDescent="0.2">
      <c r="A670" s="16"/>
      <c r="B670" s="16"/>
    </row>
    <row r="671" spans="1:2" ht="15.75" x14ac:dyDescent="0.2">
      <c r="A671" s="16"/>
      <c r="B671" s="16"/>
    </row>
    <row r="672" spans="1:2" ht="15.75" x14ac:dyDescent="0.2">
      <c r="A672" s="16"/>
      <c r="B672" s="16"/>
    </row>
    <row r="673" spans="1:2" ht="15.75" x14ac:dyDescent="0.2">
      <c r="A673" s="16"/>
      <c r="B673" s="16"/>
    </row>
    <row r="674" spans="1:2" ht="15.75" x14ac:dyDescent="0.2">
      <c r="A674" s="16"/>
      <c r="B674" s="16"/>
    </row>
    <row r="675" spans="1:2" ht="15.75" x14ac:dyDescent="0.2">
      <c r="A675" s="16"/>
      <c r="B675" s="16"/>
    </row>
    <row r="676" spans="1:2" ht="15.75" x14ac:dyDescent="0.2">
      <c r="A676" s="16"/>
      <c r="B676" s="16"/>
    </row>
    <row r="677" spans="1:2" ht="15.75" x14ac:dyDescent="0.2">
      <c r="A677" s="16"/>
      <c r="B677" s="16"/>
    </row>
    <row r="678" spans="1:2" ht="15.75" x14ac:dyDescent="0.2">
      <c r="A678" s="16"/>
      <c r="B678" s="16"/>
    </row>
    <row r="679" spans="1:2" ht="15.75" x14ac:dyDescent="0.2">
      <c r="A679" s="16"/>
      <c r="B679" s="16"/>
    </row>
    <row r="680" spans="1:2" ht="15.75" x14ac:dyDescent="0.2">
      <c r="A680" s="16"/>
      <c r="B680" s="16"/>
    </row>
    <row r="681" spans="1:2" ht="15.75" x14ac:dyDescent="0.2">
      <c r="A681" s="16"/>
      <c r="B681" s="16"/>
    </row>
    <row r="682" spans="1:2" ht="15.75" x14ac:dyDescent="0.2">
      <c r="A682" s="16"/>
      <c r="B682" s="16"/>
    </row>
    <row r="683" spans="1:2" ht="15.75" x14ac:dyDescent="0.2">
      <c r="A683" s="16"/>
      <c r="B683" s="16"/>
    </row>
    <row r="684" spans="1:2" ht="15.75" x14ac:dyDescent="0.2">
      <c r="A684" s="16"/>
      <c r="B684" s="16"/>
    </row>
    <row r="685" spans="1:2" ht="15.75" x14ac:dyDescent="0.2">
      <c r="A685" s="16"/>
      <c r="B685" s="16"/>
    </row>
    <row r="686" spans="1:2" ht="15.75" x14ac:dyDescent="0.2">
      <c r="A686" s="16"/>
      <c r="B686" s="16"/>
    </row>
    <row r="687" spans="1:2" ht="15.75" x14ac:dyDescent="0.2">
      <c r="A687" s="16"/>
      <c r="B687" s="16"/>
    </row>
    <row r="688" spans="1:2" ht="15.75" x14ac:dyDescent="0.2">
      <c r="A688" s="16"/>
      <c r="B688" s="16"/>
    </row>
    <row r="689" spans="1:2" ht="15.75" x14ac:dyDescent="0.2">
      <c r="A689" s="16"/>
      <c r="B689" s="16"/>
    </row>
    <row r="690" spans="1:2" ht="15.75" x14ac:dyDescent="0.2">
      <c r="A690" s="16"/>
      <c r="B690" s="16"/>
    </row>
    <row r="691" spans="1:2" ht="15.75" x14ac:dyDescent="0.2">
      <c r="A691" s="16"/>
      <c r="B691" s="16"/>
    </row>
    <row r="692" spans="1:2" ht="15.75" x14ac:dyDescent="0.2">
      <c r="A692" s="16"/>
      <c r="B692" s="16"/>
    </row>
    <row r="693" spans="1:2" ht="15.75" x14ac:dyDescent="0.2">
      <c r="A693" s="16"/>
      <c r="B693" s="16"/>
    </row>
    <row r="694" spans="1:2" ht="15.75" x14ac:dyDescent="0.2">
      <c r="A694" s="16"/>
      <c r="B694" s="16"/>
    </row>
    <row r="695" spans="1:2" ht="15.75" x14ac:dyDescent="0.2">
      <c r="A695" s="16"/>
      <c r="B695" s="16"/>
    </row>
    <row r="696" spans="1:2" ht="15.75" x14ac:dyDescent="0.2">
      <c r="A696" s="16"/>
      <c r="B696" s="16"/>
    </row>
    <row r="697" spans="1:2" ht="15.75" x14ac:dyDescent="0.2">
      <c r="A697" s="16"/>
      <c r="B697" s="16"/>
    </row>
    <row r="698" spans="1:2" ht="15.75" x14ac:dyDescent="0.2">
      <c r="A698" s="16"/>
      <c r="B698" s="16"/>
    </row>
    <row r="699" spans="1:2" ht="15.75" x14ac:dyDescent="0.2">
      <c r="A699" s="16"/>
      <c r="B699" s="16"/>
    </row>
    <row r="700" spans="1:2" ht="15.75" x14ac:dyDescent="0.2">
      <c r="A700" s="16"/>
      <c r="B700" s="16"/>
    </row>
    <row r="701" spans="1:2" ht="15.75" x14ac:dyDescent="0.2">
      <c r="A701" s="16"/>
      <c r="B701" s="16"/>
    </row>
    <row r="702" spans="1:2" ht="15.75" x14ac:dyDescent="0.2">
      <c r="A702" s="16"/>
      <c r="B702" s="16"/>
    </row>
    <row r="703" spans="1:2" ht="15.75" x14ac:dyDescent="0.2">
      <c r="A703" s="16"/>
      <c r="B703" s="16"/>
    </row>
    <row r="704" spans="1:2" ht="15.75" x14ac:dyDescent="0.2">
      <c r="A704" s="16"/>
      <c r="B704" s="16"/>
    </row>
    <row r="705" spans="1:2" ht="15.75" x14ac:dyDescent="0.2">
      <c r="A705" s="16"/>
      <c r="B705" s="16"/>
    </row>
    <row r="706" spans="1:2" ht="15.75" x14ac:dyDescent="0.2">
      <c r="A706" s="16"/>
      <c r="B706" s="16"/>
    </row>
    <row r="707" spans="1:2" ht="15.75" x14ac:dyDescent="0.2">
      <c r="A707" s="16"/>
      <c r="B707" s="16"/>
    </row>
    <row r="708" spans="1:2" ht="15.75" x14ac:dyDescent="0.2">
      <c r="A708" s="16"/>
      <c r="B708" s="16"/>
    </row>
    <row r="709" spans="1:2" ht="15.75" x14ac:dyDescent="0.2">
      <c r="A709" s="16"/>
      <c r="B709" s="16"/>
    </row>
    <row r="710" spans="1:2" ht="15.75" x14ac:dyDescent="0.2">
      <c r="A710" s="16"/>
      <c r="B710" s="16"/>
    </row>
    <row r="711" spans="1:2" ht="15.75" x14ac:dyDescent="0.2">
      <c r="A711" s="16"/>
      <c r="B711" s="16"/>
    </row>
    <row r="712" spans="1:2" ht="15.75" x14ac:dyDescent="0.2">
      <c r="A712" s="16"/>
      <c r="B712" s="16"/>
    </row>
    <row r="713" spans="1:2" ht="15.75" x14ac:dyDescent="0.2">
      <c r="A713" s="16"/>
      <c r="B713" s="16"/>
    </row>
    <row r="714" spans="1:2" ht="15.75" x14ac:dyDescent="0.2">
      <c r="A714" s="16"/>
      <c r="B714" s="16"/>
    </row>
    <row r="715" spans="1:2" ht="15.75" x14ac:dyDescent="0.2">
      <c r="A715" s="16"/>
      <c r="B715" s="16"/>
    </row>
    <row r="716" spans="1:2" ht="15.75" x14ac:dyDescent="0.2">
      <c r="A716" s="16"/>
      <c r="B716" s="16"/>
    </row>
    <row r="717" spans="1:2" ht="15.75" x14ac:dyDescent="0.2">
      <c r="A717" s="16"/>
      <c r="B717" s="16"/>
    </row>
    <row r="718" spans="1:2" ht="15.75" x14ac:dyDescent="0.2">
      <c r="A718" s="16"/>
      <c r="B718" s="16"/>
    </row>
    <row r="719" spans="1:2" ht="15.75" x14ac:dyDescent="0.2">
      <c r="A719" s="16"/>
      <c r="B719" s="16"/>
    </row>
    <row r="720" spans="1:2" ht="15.75" x14ac:dyDescent="0.2">
      <c r="A720" s="16"/>
      <c r="B720" s="16"/>
    </row>
    <row r="721" spans="1:2" ht="15.75" x14ac:dyDescent="0.2">
      <c r="A721" s="16"/>
      <c r="B721" s="16"/>
    </row>
    <row r="722" spans="1:2" ht="15.75" x14ac:dyDescent="0.2">
      <c r="A722" s="16"/>
      <c r="B722" s="16"/>
    </row>
    <row r="723" spans="1:2" ht="15.75" x14ac:dyDescent="0.2">
      <c r="A723" s="16"/>
      <c r="B723" s="16"/>
    </row>
    <row r="724" spans="1:2" ht="15.75" x14ac:dyDescent="0.2">
      <c r="A724" s="16"/>
      <c r="B724" s="16"/>
    </row>
    <row r="725" spans="1:2" ht="15.75" x14ac:dyDescent="0.2">
      <c r="A725" s="16"/>
      <c r="B725" s="16"/>
    </row>
    <row r="726" spans="1:2" ht="15.75" x14ac:dyDescent="0.2">
      <c r="A726" s="16"/>
      <c r="B726" s="16"/>
    </row>
    <row r="727" spans="1:2" ht="15.75" x14ac:dyDescent="0.2">
      <c r="A727" s="16"/>
      <c r="B727" s="16"/>
    </row>
    <row r="728" spans="1:2" ht="15.75" x14ac:dyDescent="0.2">
      <c r="A728" s="16"/>
      <c r="B728" s="16"/>
    </row>
    <row r="729" spans="1:2" ht="15.75" x14ac:dyDescent="0.2">
      <c r="A729" s="16"/>
      <c r="B729" s="16"/>
    </row>
    <row r="730" spans="1:2" ht="15.75" x14ac:dyDescent="0.2">
      <c r="A730" s="16"/>
      <c r="B730" s="16"/>
    </row>
    <row r="731" spans="1:2" ht="15.75" x14ac:dyDescent="0.2">
      <c r="A731" s="16"/>
      <c r="B731" s="16"/>
    </row>
    <row r="732" spans="1:2" ht="15.75" x14ac:dyDescent="0.2">
      <c r="A732" s="16"/>
      <c r="B732" s="16"/>
    </row>
    <row r="733" spans="1:2" ht="15.75" x14ac:dyDescent="0.2">
      <c r="A733" s="16"/>
      <c r="B733" s="16"/>
    </row>
    <row r="734" spans="1:2" ht="15.75" x14ac:dyDescent="0.2">
      <c r="A734" s="16"/>
      <c r="B734" s="16"/>
    </row>
    <row r="735" spans="1:2" ht="15.75" x14ac:dyDescent="0.2">
      <c r="A735" s="16"/>
      <c r="B735" s="16"/>
    </row>
    <row r="736" spans="1:2" ht="15.75" x14ac:dyDescent="0.2">
      <c r="A736" s="16"/>
      <c r="B736" s="16"/>
    </row>
    <row r="737" spans="1:2" ht="15.75" x14ac:dyDescent="0.2">
      <c r="A737" s="16"/>
      <c r="B737" s="16"/>
    </row>
    <row r="738" spans="1:2" ht="15.75" x14ac:dyDescent="0.2">
      <c r="A738" s="16"/>
      <c r="B738" s="16"/>
    </row>
    <row r="739" spans="1:2" ht="15.75" x14ac:dyDescent="0.2">
      <c r="A739" s="16"/>
      <c r="B739" s="16"/>
    </row>
    <row r="740" spans="1:2" ht="15.75" x14ac:dyDescent="0.2">
      <c r="A740" s="16"/>
      <c r="B740" s="16"/>
    </row>
    <row r="741" spans="1:2" ht="15.75" x14ac:dyDescent="0.2">
      <c r="A741" s="16"/>
      <c r="B741" s="16"/>
    </row>
    <row r="742" spans="1:2" ht="15.75" x14ac:dyDescent="0.2">
      <c r="A742" s="16"/>
      <c r="B742" s="16"/>
    </row>
    <row r="743" spans="1:2" ht="15.75" x14ac:dyDescent="0.2">
      <c r="A743" s="16"/>
      <c r="B743" s="16"/>
    </row>
    <row r="744" spans="1:2" ht="15.75" x14ac:dyDescent="0.2">
      <c r="A744" s="16"/>
      <c r="B744" s="16"/>
    </row>
    <row r="745" spans="1:2" ht="15.75" x14ac:dyDescent="0.2">
      <c r="A745" s="16"/>
      <c r="B745" s="16"/>
    </row>
    <row r="746" spans="1:2" ht="15.75" x14ac:dyDescent="0.2">
      <c r="A746" s="16"/>
      <c r="B746" s="16"/>
    </row>
    <row r="747" spans="1:2" ht="15.75" x14ac:dyDescent="0.2">
      <c r="A747" s="16"/>
      <c r="B747" s="16"/>
    </row>
    <row r="748" spans="1:2" ht="15.75" x14ac:dyDescent="0.2">
      <c r="A748" s="16"/>
      <c r="B748" s="16"/>
    </row>
    <row r="749" spans="1:2" ht="15.75" x14ac:dyDescent="0.2">
      <c r="A749" s="16"/>
      <c r="B749" s="16"/>
    </row>
    <row r="750" spans="1:2" ht="15.75" x14ac:dyDescent="0.2">
      <c r="A750" s="16"/>
      <c r="B750" s="16"/>
    </row>
    <row r="751" spans="1:2" ht="15.75" x14ac:dyDescent="0.2">
      <c r="A751" s="16"/>
      <c r="B751" s="16"/>
    </row>
    <row r="752" spans="1:2" ht="15.75" x14ac:dyDescent="0.2">
      <c r="A752" s="16"/>
      <c r="B752" s="16"/>
    </row>
    <row r="753" spans="1:2" ht="15.75" x14ac:dyDescent="0.2">
      <c r="A753" s="16"/>
      <c r="B753" s="16"/>
    </row>
    <row r="754" spans="1:2" ht="15.75" x14ac:dyDescent="0.2">
      <c r="A754" s="16"/>
      <c r="B754" s="16"/>
    </row>
    <row r="755" spans="1:2" ht="15.75" x14ac:dyDescent="0.2">
      <c r="A755" s="16"/>
      <c r="B755" s="16"/>
    </row>
    <row r="756" spans="1:2" ht="15.75" x14ac:dyDescent="0.2">
      <c r="A756" s="16"/>
      <c r="B756" s="16"/>
    </row>
    <row r="757" spans="1:2" ht="15.75" x14ac:dyDescent="0.2">
      <c r="A757" s="16"/>
      <c r="B757" s="16"/>
    </row>
    <row r="758" spans="1:2" ht="15.75" x14ac:dyDescent="0.2">
      <c r="A758" s="16"/>
      <c r="B758" s="16"/>
    </row>
    <row r="759" spans="1:2" ht="15.75" x14ac:dyDescent="0.2">
      <c r="A759" s="16"/>
      <c r="B759" s="16"/>
    </row>
    <row r="760" spans="1:2" ht="15.75" x14ac:dyDescent="0.2">
      <c r="A760" s="16"/>
      <c r="B760" s="16"/>
    </row>
    <row r="761" spans="1:2" ht="15.75" x14ac:dyDescent="0.2">
      <c r="A761" s="16"/>
      <c r="B761" s="16"/>
    </row>
    <row r="762" spans="1:2" ht="15.75" x14ac:dyDescent="0.2">
      <c r="A762" s="16"/>
      <c r="B762" s="16"/>
    </row>
    <row r="763" spans="1:2" ht="15.75" x14ac:dyDescent="0.2">
      <c r="A763" s="16"/>
      <c r="B763" s="16"/>
    </row>
    <row r="764" spans="1:2" ht="15.75" x14ac:dyDescent="0.2">
      <c r="A764" s="16"/>
      <c r="B764" s="16"/>
    </row>
    <row r="765" spans="1:2" ht="15.75" x14ac:dyDescent="0.2">
      <c r="A765" s="16"/>
      <c r="B765" s="16"/>
    </row>
    <row r="766" spans="1:2" ht="15.75" x14ac:dyDescent="0.2">
      <c r="A766" s="16"/>
      <c r="B766" s="16"/>
    </row>
    <row r="767" spans="1:2" ht="15.75" x14ac:dyDescent="0.2">
      <c r="A767" s="16"/>
      <c r="B767" s="16"/>
    </row>
    <row r="768" spans="1:2" ht="15.75" x14ac:dyDescent="0.2">
      <c r="A768" s="16"/>
      <c r="B768" s="16"/>
    </row>
    <row r="769" spans="1:2" ht="15.75" x14ac:dyDescent="0.2">
      <c r="A769" s="16"/>
      <c r="B769" s="16"/>
    </row>
    <row r="770" spans="1:2" ht="15.75" x14ac:dyDescent="0.2">
      <c r="A770" s="16"/>
      <c r="B770" s="16"/>
    </row>
    <row r="771" spans="1:2" ht="15.75" x14ac:dyDescent="0.2">
      <c r="A771" s="16"/>
      <c r="B771" s="16"/>
    </row>
    <row r="772" spans="1:2" ht="15.75" x14ac:dyDescent="0.2">
      <c r="A772" s="16"/>
      <c r="B772" s="16"/>
    </row>
    <row r="773" spans="1:2" ht="15.75" x14ac:dyDescent="0.2">
      <c r="A773" s="16"/>
      <c r="B773" s="16"/>
    </row>
    <row r="774" spans="1:2" ht="15.75" x14ac:dyDescent="0.2">
      <c r="A774" s="16"/>
      <c r="B774" s="16"/>
    </row>
    <row r="775" spans="1:2" ht="15.75" x14ac:dyDescent="0.2">
      <c r="A775" s="16"/>
      <c r="B775" s="16"/>
    </row>
    <row r="776" spans="1:2" ht="15.75" x14ac:dyDescent="0.2">
      <c r="A776" s="16"/>
      <c r="B776" s="16"/>
    </row>
    <row r="777" spans="1:2" ht="15.75" x14ac:dyDescent="0.2">
      <c r="A777" s="16"/>
      <c r="B777" s="16"/>
    </row>
    <row r="778" spans="1:2" ht="15.75" x14ac:dyDescent="0.2">
      <c r="A778" s="16"/>
      <c r="B778" s="16"/>
    </row>
    <row r="779" spans="1:2" ht="15.75" x14ac:dyDescent="0.2">
      <c r="A779" s="16"/>
      <c r="B779" s="16"/>
    </row>
    <row r="780" spans="1:2" ht="15.75" x14ac:dyDescent="0.2">
      <c r="A780" s="16"/>
      <c r="B780" s="16"/>
    </row>
    <row r="781" spans="1:2" ht="15.75" x14ac:dyDescent="0.2">
      <c r="A781" s="16"/>
      <c r="B781" s="16"/>
    </row>
    <row r="782" spans="1:2" ht="15.75" x14ac:dyDescent="0.2">
      <c r="A782" s="16"/>
      <c r="B782" s="16"/>
    </row>
    <row r="783" spans="1:2" ht="15.75" x14ac:dyDescent="0.2">
      <c r="A783" s="16"/>
      <c r="B783" s="16"/>
    </row>
    <row r="784" spans="1:2" ht="15.75" x14ac:dyDescent="0.2">
      <c r="A784" s="16"/>
      <c r="B784" s="16"/>
    </row>
    <row r="785" spans="1:2" ht="15.75" x14ac:dyDescent="0.2">
      <c r="A785" s="16"/>
      <c r="B785" s="16"/>
    </row>
    <row r="786" spans="1:2" ht="15.75" x14ac:dyDescent="0.2">
      <c r="A786" s="16"/>
      <c r="B786" s="16"/>
    </row>
    <row r="787" spans="1:2" ht="15.75" x14ac:dyDescent="0.2">
      <c r="A787" s="16"/>
      <c r="B787" s="16"/>
    </row>
    <row r="788" spans="1:2" ht="15.75" x14ac:dyDescent="0.2">
      <c r="A788" s="16"/>
      <c r="B788" s="16"/>
    </row>
    <row r="789" spans="1:2" ht="15.75" x14ac:dyDescent="0.2">
      <c r="A789" s="16"/>
      <c r="B789" s="16"/>
    </row>
    <row r="790" spans="1:2" ht="15.75" x14ac:dyDescent="0.2">
      <c r="A790" s="16"/>
      <c r="B790" s="16"/>
    </row>
    <row r="791" spans="1:2" ht="15.75" x14ac:dyDescent="0.2">
      <c r="A791" s="16"/>
      <c r="B791" s="16"/>
    </row>
    <row r="792" spans="1:2" ht="15.75" x14ac:dyDescent="0.2">
      <c r="A792" s="16"/>
      <c r="B792" s="16"/>
    </row>
    <row r="793" spans="1:2" ht="15.75" x14ac:dyDescent="0.2">
      <c r="A793" s="16"/>
      <c r="B793" s="16"/>
    </row>
    <row r="794" spans="1:2" ht="15.75" x14ac:dyDescent="0.2">
      <c r="A794" s="16"/>
      <c r="B794" s="16"/>
    </row>
    <row r="795" spans="1:2" ht="15.75" x14ac:dyDescent="0.2">
      <c r="A795" s="16"/>
      <c r="B795" s="16"/>
    </row>
    <row r="796" spans="1:2" ht="15.75" x14ac:dyDescent="0.2">
      <c r="A796" s="16"/>
      <c r="B796" s="16"/>
    </row>
    <row r="797" spans="1:2" ht="15.75" x14ac:dyDescent="0.2">
      <c r="A797" s="16"/>
      <c r="B797" s="16"/>
    </row>
    <row r="798" spans="1:2" ht="15.75" x14ac:dyDescent="0.2">
      <c r="A798" s="16"/>
      <c r="B798" s="16"/>
    </row>
    <row r="799" spans="1:2" ht="15.75" x14ac:dyDescent="0.2">
      <c r="A799" s="16"/>
      <c r="B799" s="16"/>
    </row>
    <row r="800" spans="1:2" ht="15.75" x14ac:dyDescent="0.2">
      <c r="A800" s="16"/>
      <c r="B800" s="16"/>
    </row>
    <row r="801" spans="1:2" ht="15.75" x14ac:dyDescent="0.2">
      <c r="A801" s="16"/>
      <c r="B801" s="16"/>
    </row>
    <row r="802" spans="1:2" ht="15.75" x14ac:dyDescent="0.2">
      <c r="A802" s="16"/>
      <c r="B802" s="16"/>
    </row>
    <row r="803" spans="1:2" ht="15.75" x14ac:dyDescent="0.2">
      <c r="A803" s="16"/>
      <c r="B803" s="16"/>
    </row>
    <row r="804" spans="1:2" ht="15.75" x14ac:dyDescent="0.2">
      <c r="A804" s="16"/>
      <c r="B804" s="16"/>
    </row>
    <row r="805" spans="1:2" ht="15.75" x14ac:dyDescent="0.2">
      <c r="A805" s="16"/>
      <c r="B805" s="16"/>
    </row>
    <row r="806" spans="1:2" ht="15.75" x14ac:dyDescent="0.2">
      <c r="A806" s="16"/>
      <c r="B806" s="16"/>
    </row>
    <row r="807" spans="1:2" ht="15.75" x14ac:dyDescent="0.2">
      <c r="A807" s="16"/>
      <c r="B807" s="16"/>
    </row>
    <row r="808" spans="1:2" ht="15.75" x14ac:dyDescent="0.2">
      <c r="A808" s="16"/>
      <c r="B808" s="16"/>
    </row>
    <row r="809" spans="1:2" ht="15.75" x14ac:dyDescent="0.2">
      <c r="A809" s="16"/>
      <c r="B809" s="16"/>
    </row>
    <row r="810" spans="1:2" ht="15.75" x14ac:dyDescent="0.2">
      <c r="A810" s="16"/>
      <c r="B810" s="16"/>
    </row>
    <row r="811" spans="1:2" ht="15.75" x14ac:dyDescent="0.2">
      <c r="A811" s="16"/>
      <c r="B811" s="16"/>
    </row>
    <row r="812" spans="1:2" ht="15.75" x14ac:dyDescent="0.2">
      <c r="A812" s="16"/>
      <c r="B812" s="16"/>
    </row>
    <row r="813" spans="1:2" ht="15.75" x14ac:dyDescent="0.2">
      <c r="A813" s="16"/>
      <c r="B813" s="16"/>
    </row>
    <row r="814" spans="1:2" ht="15.75" x14ac:dyDescent="0.2">
      <c r="A814" s="16"/>
      <c r="B814" s="16"/>
    </row>
    <row r="815" spans="1:2" ht="15.75" x14ac:dyDescent="0.2">
      <c r="A815" s="16"/>
      <c r="B815" s="16"/>
    </row>
    <row r="816" spans="1:2" ht="15.75" x14ac:dyDescent="0.2">
      <c r="A816" s="16"/>
      <c r="B816" s="16"/>
    </row>
    <row r="817" spans="1:2" ht="15.75" x14ac:dyDescent="0.2">
      <c r="A817" s="16"/>
      <c r="B817" s="16"/>
    </row>
    <row r="818" spans="1:2" ht="15.75" x14ac:dyDescent="0.2">
      <c r="A818" s="16"/>
      <c r="B818" s="16"/>
    </row>
    <row r="819" spans="1:2" ht="15.75" x14ac:dyDescent="0.2">
      <c r="A819" s="16"/>
      <c r="B819" s="16"/>
    </row>
    <row r="820" spans="1:2" ht="15.75" x14ac:dyDescent="0.2">
      <c r="A820" s="16"/>
      <c r="B820" s="16"/>
    </row>
    <row r="821" spans="1:2" ht="15.75" x14ac:dyDescent="0.2">
      <c r="A821" s="16"/>
      <c r="B821" s="16"/>
    </row>
    <row r="822" spans="1:2" ht="15.75" x14ac:dyDescent="0.2">
      <c r="A822" s="16"/>
      <c r="B822" s="16"/>
    </row>
    <row r="823" spans="1:2" ht="15.75" x14ac:dyDescent="0.2">
      <c r="A823" s="16"/>
      <c r="B823" s="16"/>
    </row>
    <row r="824" spans="1:2" ht="15.75" x14ac:dyDescent="0.2">
      <c r="A824" s="16"/>
      <c r="B824" s="16"/>
    </row>
    <row r="825" spans="1:2" ht="15.75" x14ac:dyDescent="0.2">
      <c r="A825" s="16"/>
      <c r="B825" s="16"/>
    </row>
    <row r="826" spans="1:2" ht="15.75" x14ac:dyDescent="0.2">
      <c r="A826" s="16"/>
      <c r="B826" s="16"/>
    </row>
    <row r="827" spans="1:2" ht="15.75" x14ac:dyDescent="0.2">
      <c r="A827" s="16"/>
      <c r="B827" s="16"/>
    </row>
    <row r="828" spans="1:2" ht="15.75" x14ac:dyDescent="0.2">
      <c r="A828" s="16"/>
      <c r="B828" s="16"/>
    </row>
    <row r="829" spans="1:2" ht="15.75" x14ac:dyDescent="0.2">
      <c r="A829" s="16"/>
      <c r="B829" s="16"/>
    </row>
    <row r="830" spans="1:2" ht="15.75" x14ac:dyDescent="0.2">
      <c r="A830" s="16"/>
      <c r="B830" s="16"/>
    </row>
    <row r="831" spans="1:2" ht="15.75" x14ac:dyDescent="0.2">
      <c r="A831" s="16"/>
      <c r="B831" s="16"/>
    </row>
    <row r="832" spans="1:2" ht="15.75" x14ac:dyDescent="0.2">
      <c r="A832" s="16"/>
      <c r="B832" s="16"/>
    </row>
    <row r="833" spans="1:2" ht="15.75" x14ac:dyDescent="0.2">
      <c r="A833" s="16"/>
      <c r="B833" s="16"/>
    </row>
    <row r="834" spans="1:2" ht="15.75" x14ac:dyDescent="0.2">
      <c r="A834" s="16"/>
      <c r="B834" s="16"/>
    </row>
    <row r="835" spans="1:2" ht="15.75" x14ac:dyDescent="0.2">
      <c r="A835" s="16"/>
      <c r="B835" s="16"/>
    </row>
    <row r="836" spans="1:2" ht="15.75" x14ac:dyDescent="0.2">
      <c r="A836" s="16"/>
      <c r="B836" s="16"/>
    </row>
    <row r="837" spans="1:2" ht="15.75" x14ac:dyDescent="0.2">
      <c r="A837" s="16"/>
      <c r="B837" s="16"/>
    </row>
    <row r="838" spans="1:2" ht="15.75" x14ac:dyDescent="0.2">
      <c r="A838" s="16"/>
      <c r="B838" s="16"/>
    </row>
    <row r="839" spans="1:2" ht="15.75" x14ac:dyDescent="0.2">
      <c r="A839" s="16"/>
      <c r="B839" s="16"/>
    </row>
    <row r="840" spans="1:2" ht="15.75" x14ac:dyDescent="0.2">
      <c r="A840" s="16"/>
      <c r="B840" s="16"/>
    </row>
    <row r="841" spans="1:2" ht="15.75" x14ac:dyDescent="0.2">
      <c r="A841" s="16"/>
      <c r="B841" s="16"/>
    </row>
    <row r="842" spans="1:2" ht="15.75" x14ac:dyDescent="0.2">
      <c r="A842" s="16"/>
      <c r="B842" s="16"/>
    </row>
    <row r="843" spans="1:2" ht="15.75" x14ac:dyDescent="0.2">
      <c r="A843" s="16"/>
      <c r="B843" s="16"/>
    </row>
    <row r="844" spans="1:2" ht="15.75" x14ac:dyDescent="0.2">
      <c r="A844" s="16"/>
      <c r="B844" s="16"/>
    </row>
    <row r="845" spans="1:2" ht="15.75" x14ac:dyDescent="0.2">
      <c r="A845" s="16"/>
      <c r="B845" s="16"/>
    </row>
    <row r="846" spans="1:2" ht="15.75" x14ac:dyDescent="0.2">
      <c r="A846" s="16"/>
      <c r="B846" s="16"/>
    </row>
    <row r="847" spans="1:2" ht="15.75" x14ac:dyDescent="0.2">
      <c r="A847" s="16"/>
      <c r="B847" s="16"/>
    </row>
    <row r="848" spans="1:2" ht="15.75" x14ac:dyDescent="0.2">
      <c r="A848" s="16"/>
      <c r="B848" s="16"/>
    </row>
    <row r="849" spans="1:2" ht="15.75" x14ac:dyDescent="0.2">
      <c r="A849" s="16"/>
      <c r="B849" s="16"/>
    </row>
    <row r="850" spans="1:2" ht="15.75" x14ac:dyDescent="0.2">
      <c r="A850" s="16"/>
      <c r="B850" s="16"/>
    </row>
    <row r="851" spans="1:2" ht="15.75" x14ac:dyDescent="0.2">
      <c r="A851" s="16"/>
      <c r="B851" s="16"/>
    </row>
    <row r="852" spans="1:2" ht="15.75" x14ac:dyDescent="0.2">
      <c r="A852" s="16"/>
      <c r="B852" s="16"/>
    </row>
    <row r="853" spans="1:2" ht="15.75" x14ac:dyDescent="0.2">
      <c r="A853" s="16"/>
      <c r="B853" s="16"/>
    </row>
    <row r="854" spans="1:2" ht="15.75" x14ac:dyDescent="0.2">
      <c r="A854" s="16"/>
      <c r="B854" s="16"/>
    </row>
    <row r="855" spans="1:2" ht="15.75" x14ac:dyDescent="0.2">
      <c r="A855" s="16"/>
      <c r="B855" s="16"/>
    </row>
    <row r="856" spans="1:2" ht="15.75" x14ac:dyDescent="0.2">
      <c r="A856" s="16"/>
      <c r="B856" s="16"/>
    </row>
    <row r="857" spans="1:2" ht="15.75" x14ac:dyDescent="0.2">
      <c r="A857" s="16"/>
      <c r="B857" s="16"/>
    </row>
    <row r="858" spans="1:2" ht="15.75" x14ac:dyDescent="0.2">
      <c r="A858" s="16"/>
      <c r="B858" s="16"/>
    </row>
    <row r="859" spans="1:2" ht="15.75" x14ac:dyDescent="0.2">
      <c r="A859" s="16"/>
      <c r="B859" s="16"/>
    </row>
    <row r="860" spans="1:2" ht="15.75" x14ac:dyDescent="0.2">
      <c r="A860" s="16"/>
      <c r="B860" s="16"/>
    </row>
    <row r="861" spans="1:2" ht="15.75" x14ac:dyDescent="0.2">
      <c r="A861" s="16"/>
      <c r="B861" s="16"/>
    </row>
    <row r="862" spans="1:2" ht="15.75" x14ac:dyDescent="0.2">
      <c r="A862" s="16"/>
      <c r="B862" s="16"/>
    </row>
    <row r="863" spans="1:2" ht="15.75" x14ac:dyDescent="0.2">
      <c r="A863" s="16"/>
      <c r="B863" s="16"/>
    </row>
    <row r="864" spans="1:2" ht="15.75" x14ac:dyDescent="0.2">
      <c r="A864" s="16"/>
      <c r="B864" s="16"/>
    </row>
    <row r="865" spans="1:2" ht="15.75" x14ac:dyDescent="0.2">
      <c r="A865" s="16"/>
      <c r="B865" s="16"/>
    </row>
    <row r="866" spans="1:2" ht="15.75" x14ac:dyDescent="0.2">
      <c r="A866" s="16"/>
      <c r="B866" s="16"/>
    </row>
    <row r="867" spans="1:2" ht="15.75" x14ac:dyDescent="0.2">
      <c r="A867" s="16"/>
      <c r="B867" s="16"/>
    </row>
    <row r="868" spans="1:2" ht="15.75" x14ac:dyDescent="0.2">
      <c r="A868" s="16"/>
      <c r="B868" s="16"/>
    </row>
    <row r="869" spans="1:2" ht="15.75" x14ac:dyDescent="0.2">
      <c r="A869" s="16"/>
      <c r="B869" s="16"/>
    </row>
    <row r="870" spans="1:2" ht="15.75" x14ac:dyDescent="0.2">
      <c r="A870" s="16"/>
      <c r="B870" s="16"/>
    </row>
    <row r="871" spans="1:2" ht="15.75" x14ac:dyDescent="0.2">
      <c r="A871" s="16"/>
      <c r="B871" s="16"/>
    </row>
    <row r="872" spans="1:2" ht="15.75" x14ac:dyDescent="0.2">
      <c r="A872" s="16"/>
      <c r="B872" s="16"/>
    </row>
    <row r="873" spans="1:2" ht="15.75" x14ac:dyDescent="0.2">
      <c r="A873" s="16"/>
      <c r="B873" s="16"/>
    </row>
    <row r="874" spans="1:2" ht="15.75" x14ac:dyDescent="0.2">
      <c r="A874" s="16"/>
      <c r="B874" s="16"/>
    </row>
    <row r="875" spans="1:2" ht="15.75" x14ac:dyDescent="0.2">
      <c r="A875" s="16"/>
      <c r="B875" s="16"/>
    </row>
    <row r="876" spans="1:2" ht="15.75" x14ac:dyDescent="0.2">
      <c r="A876" s="16"/>
      <c r="B876" s="16"/>
    </row>
    <row r="877" spans="1:2" ht="15.75" x14ac:dyDescent="0.2">
      <c r="A877" s="16"/>
      <c r="B877" s="16"/>
    </row>
    <row r="878" spans="1:2" ht="15.75" x14ac:dyDescent="0.2">
      <c r="A878" s="16"/>
      <c r="B878" s="16"/>
    </row>
    <row r="879" spans="1:2" ht="15.75" x14ac:dyDescent="0.2">
      <c r="A879" s="16"/>
      <c r="B879" s="16"/>
    </row>
    <row r="880" spans="1:2" ht="15.75" x14ac:dyDescent="0.2">
      <c r="A880" s="16"/>
      <c r="B880" s="16"/>
    </row>
    <row r="881" spans="1:2" ht="15.75" x14ac:dyDescent="0.2">
      <c r="A881" s="16"/>
      <c r="B881" s="16"/>
    </row>
    <row r="882" spans="1:2" ht="15.75" x14ac:dyDescent="0.2">
      <c r="A882" s="16"/>
      <c r="B882" s="16"/>
    </row>
    <row r="883" spans="1:2" ht="15.75" x14ac:dyDescent="0.2">
      <c r="A883" s="16"/>
      <c r="B883" s="16"/>
    </row>
    <row r="884" spans="1:2" ht="15.75" x14ac:dyDescent="0.2">
      <c r="A884" s="16"/>
      <c r="B884" s="16"/>
    </row>
    <row r="885" spans="1:2" ht="15.75" x14ac:dyDescent="0.2">
      <c r="A885" s="16"/>
      <c r="B885" s="16"/>
    </row>
    <row r="886" spans="1:2" ht="15.75" x14ac:dyDescent="0.2">
      <c r="A886" s="16"/>
      <c r="B886" s="16"/>
    </row>
    <row r="887" spans="1:2" ht="15.75" x14ac:dyDescent="0.2">
      <c r="A887" s="16"/>
      <c r="B887" s="16"/>
    </row>
    <row r="888" spans="1:2" ht="15.75" x14ac:dyDescent="0.2">
      <c r="A888" s="16"/>
      <c r="B888" s="16"/>
    </row>
    <row r="889" spans="1:2" ht="15.75" x14ac:dyDescent="0.2">
      <c r="A889" s="16"/>
      <c r="B889" s="16"/>
    </row>
    <row r="890" spans="1:2" ht="15.75" x14ac:dyDescent="0.2">
      <c r="A890" s="16"/>
      <c r="B890" s="16"/>
    </row>
    <row r="891" spans="1:2" ht="15.75" x14ac:dyDescent="0.2">
      <c r="A891" s="16"/>
      <c r="B891" s="16"/>
    </row>
    <row r="892" spans="1:2" ht="15.75" x14ac:dyDescent="0.2">
      <c r="A892" s="16"/>
      <c r="B892" s="16"/>
    </row>
    <row r="893" spans="1:2" ht="15.75" x14ac:dyDescent="0.2">
      <c r="A893" s="16"/>
      <c r="B893" s="16"/>
    </row>
    <row r="894" spans="1:2" ht="15.75" x14ac:dyDescent="0.2">
      <c r="A894" s="16"/>
      <c r="B894" s="16"/>
    </row>
    <row r="895" spans="1:2" ht="15.75" x14ac:dyDescent="0.2">
      <c r="A895" s="16"/>
      <c r="B895" s="16"/>
    </row>
    <row r="896" spans="1:2" ht="15.75" x14ac:dyDescent="0.2">
      <c r="A896" s="16"/>
      <c r="B896" s="16"/>
    </row>
    <row r="897" spans="1:2" ht="15.75" x14ac:dyDescent="0.2">
      <c r="A897" s="16"/>
      <c r="B897" s="16"/>
    </row>
    <row r="898" spans="1:2" ht="15.75" x14ac:dyDescent="0.2">
      <c r="A898" s="16"/>
      <c r="B898" s="16"/>
    </row>
    <row r="899" spans="1:2" ht="15.75" x14ac:dyDescent="0.2">
      <c r="A899" s="16"/>
      <c r="B899" s="16"/>
    </row>
    <row r="900" spans="1:2" ht="15.75" x14ac:dyDescent="0.2">
      <c r="A900" s="16"/>
      <c r="B900" s="16"/>
    </row>
    <row r="901" spans="1:2" ht="15.75" x14ac:dyDescent="0.2">
      <c r="A901" s="16"/>
      <c r="B901" s="16"/>
    </row>
    <row r="902" spans="1:2" ht="15.75" x14ac:dyDescent="0.2">
      <c r="A902" s="16"/>
      <c r="B902" s="16"/>
    </row>
    <row r="903" spans="1:2" ht="15.75" x14ac:dyDescent="0.2">
      <c r="A903" s="16"/>
      <c r="B903" s="16"/>
    </row>
    <row r="904" spans="1:2" ht="15.75" x14ac:dyDescent="0.2">
      <c r="A904" s="16"/>
      <c r="B904" s="16"/>
    </row>
    <row r="905" spans="1:2" ht="15.75" x14ac:dyDescent="0.2">
      <c r="A905" s="16"/>
      <c r="B905" s="16"/>
    </row>
    <row r="906" spans="1:2" ht="15.75" x14ac:dyDescent="0.2">
      <c r="A906" s="16"/>
      <c r="B906" s="16"/>
    </row>
    <row r="907" spans="1:2" ht="15.75" x14ac:dyDescent="0.2">
      <c r="A907" s="16"/>
      <c r="B907" s="16"/>
    </row>
    <row r="908" spans="1:2" ht="15.75" x14ac:dyDescent="0.2">
      <c r="A908" s="16"/>
      <c r="B908" s="16"/>
    </row>
    <row r="909" spans="1:2" ht="15.75" x14ac:dyDescent="0.2">
      <c r="A909" s="16"/>
      <c r="B909" s="16"/>
    </row>
    <row r="910" spans="1:2" ht="15.75" x14ac:dyDescent="0.2">
      <c r="A910" s="16"/>
      <c r="B910" s="16"/>
    </row>
    <row r="911" spans="1:2" ht="15.75" x14ac:dyDescent="0.2">
      <c r="A911" s="16"/>
      <c r="B911" s="16"/>
    </row>
    <row r="912" spans="1:2" ht="15.75" x14ac:dyDescent="0.2">
      <c r="A912" s="16"/>
      <c r="B912" s="16"/>
    </row>
    <row r="913" spans="1:2" ht="15.75" x14ac:dyDescent="0.2">
      <c r="A913" s="16"/>
      <c r="B913" s="16"/>
    </row>
    <row r="914" spans="1:2" ht="15.75" x14ac:dyDescent="0.2">
      <c r="A914" s="16"/>
      <c r="B914" s="16"/>
    </row>
    <row r="915" spans="1:2" ht="15.75" x14ac:dyDescent="0.2">
      <c r="A915" s="16"/>
      <c r="B915" s="16"/>
    </row>
    <row r="916" spans="1:2" ht="15.75" x14ac:dyDescent="0.2">
      <c r="A916" s="16"/>
      <c r="B916" s="16"/>
    </row>
    <row r="917" spans="1:2" ht="15.75" x14ac:dyDescent="0.2">
      <c r="A917" s="16"/>
      <c r="B917" s="16"/>
    </row>
    <row r="918" spans="1:2" ht="15.75" x14ac:dyDescent="0.2">
      <c r="A918" s="16"/>
      <c r="B918" s="16"/>
    </row>
    <row r="919" spans="1:2" ht="15.75" x14ac:dyDescent="0.2">
      <c r="A919" s="16"/>
      <c r="B919" s="16"/>
    </row>
    <row r="920" spans="1:2" ht="15.75" x14ac:dyDescent="0.2">
      <c r="A920" s="16"/>
      <c r="B920" s="16"/>
    </row>
    <row r="921" spans="1:2" ht="15.75" x14ac:dyDescent="0.2">
      <c r="A921" s="16"/>
      <c r="B921" s="16"/>
    </row>
    <row r="922" spans="1:2" ht="15.75" x14ac:dyDescent="0.2">
      <c r="A922" s="16"/>
      <c r="B922" s="16"/>
    </row>
    <row r="923" spans="1:2" ht="15.75" x14ac:dyDescent="0.2">
      <c r="A923" s="16"/>
      <c r="B923" s="16"/>
    </row>
    <row r="924" spans="1:2" ht="15.75" x14ac:dyDescent="0.2">
      <c r="A924" s="16"/>
      <c r="B924" s="16"/>
    </row>
    <row r="925" spans="1:2" ht="15.75" x14ac:dyDescent="0.2">
      <c r="A925" s="16"/>
      <c r="B925" s="16"/>
    </row>
    <row r="926" spans="1:2" ht="15.75" x14ac:dyDescent="0.2">
      <c r="A926" s="16"/>
      <c r="B926" s="16"/>
    </row>
    <row r="927" spans="1:2" ht="15.75" x14ac:dyDescent="0.2">
      <c r="A927" s="16"/>
      <c r="B927" s="16"/>
    </row>
    <row r="928" spans="1:2" ht="15.75" x14ac:dyDescent="0.2">
      <c r="A928" s="16"/>
      <c r="B928" s="16"/>
    </row>
    <row r="929" spans="1:2" ht="15.75" x14ac:dyDescent="0.2">
      <c r="A929" s="16"/>
      <c r="B929" s="16"/>
    </row>
    <row r="930" spans="1:2" ht="15.75" x14ac:dyDescent="0.2">
      <c r="A930" s="16"/>
      <c r="B930" s="16"/>
    </row>
    <row r="931" spans="1:2" ht="15.75" x14ac:dyDescent="0.2">
      <c r="A931" s="16"/>
      <c r="B931" s="16"/>
    </row>
    <row r="932" spans="1:2" ht="15.75" x14ac:dyDescent="0.2">
      <c r="A932" s="16"/>
      <c r="B932" s="16"/>
    </row>
    <row r="933" spans="1:2" ht="15.75" x14ac:dyDescent="0.2">
      <c r="A933" s="16"/>
      <c r="B933" s="16"/>
    </row>
    <row r="934" spans="1:2" ht="15.75" x14ac:dyDescent="0.2">
      <c r="A934" s="16"/>
      <c r="B934" s="16"/>
    </row>
    <row r="935" spans="1:2" ht="15.75" x14ac:dyDescent="0.2">
      <c r="A935" s="16"/>
      <c r="B935" s="16"/>
    </row>
    <row r="936" spans="1:2" ht="15.75" x14ac:dyDescent="0.2">
      <c r="A936" s="16"/>
      <c r="B936" s="16"/>
    </row>
    <row r="937" spans="1:2" ht="15.75" x14ac:dyDescent="0.2">
      <c r="A937" s="16"/>
      <c r="B937" s="16"/>
    </row>
    <row r="938" spans="1:2" ht="15.75" x14ac:dyDescent="0.2">
      <c r="A938" s="16"/>
      <c r="B938" s="16"/>
    </row>
    <row r="939" spans="1:2" ht="15.75" x14ac:dyDescent="0.2">
      <c r="A939" s="16"/>
      <c r="B939" s="16"/>
    </row>
    <row r="940" spans="1:2" ht="15.75" x14ac:dyDescent="0.2">
      <c r="A940" s="16"/>
      <c r="B940" s="16"/>
    </row>
    <row r="941" spans="1:2" ht="15.75" x14ac:dyDescent="0.2">
      <c r="A941" s="16"/>
      <c r="B941" s="16"/>
    </row>
    <row r="942" spans="1:2" ht="15.75" x14ac:dyDescent="0.2">
      <c r="A942" s="16"/>
      <c r="B942" s="16"/>
    </row>
    <row r="943" spans="1:2" ht="15.75" x14ac:dyDescent="0.2">
      <c r="A943" s="16"/>
      <c r="B943" s="16"/>
    </row>
    <row r="944" spans="1:2" ht="15.75" x14ac:dyDescent="0.2">
      <c r="A944" s="16"/>
      <c r="B944" s="16"/>
    </row>
    <row r="945" spans="1:2" ht="15.75" x14ac:dyDescent="0.2">
      <c r="A945" s="16"/>
      <c r="B945" s="16"/>
    </row>
    <row r="946" spans="1:2" ht="15.75" x14ac:dyDescent="0.2">
      <c r="A946" s="16"/>
      <c r="B946" s="16"/>
    </row>
    <row r="947" spans="1:2" ht="15.75" x14ac:dyDescent="0.2">
      <c r="A947" s="16"/>
      <c r="B947" s="16"/>
    </row>
    <row r="948" spans="1:2" ht="15.75" x14ac:dyDescent="0.2">
      <c r="A948" s="16"/>
      <c r="B948" s="16"/>
    </row>
    <row r="949" spans="1:2" ht="15.75" x14ac:dyDescent="0.2">
      <c r="A949" s="16"/>
      <c r="B949" s="16"/>
    </row>
    <row r="950" spans="1:2" ht="15.75" x14ac:dyDescent="0.2">
      <c r="A950" s="16"/>
      <c r="B950" s="16"/>
    </row>
    <row r="951" spans="1:2" ht="15.75" x14ac:dyDescent="0.2">
      <c r="A951" s="16"/>
      <c r="B951" s="16"/>
    </row>
    <row r="952" spans="1:2" ht="15.75" x14ac:dyDescent="0.2">
      <c r="A952" s="16"/>
      <c r="B952" s="16"/>
    </row>
    <row r="953" spans="1:2" ht="15.75" x14ac:dyDescent="0.2">
      <c r="A953" s="16"/>
      <c r="B953" s="16"/>
    </row>
    <row r="954" spans="1:2" ht="15.75" x14ac:dyDescent="0.2">
      <c r="A954" s="16"/>
      <c r="B954" s="16"/>
    </row>
    <row r="955" spans="1:2" ht="15.75" x14ac:dyDescent="0.2">
      <c r="A955" s="16"/>
      <c r="B955" s="16"/>
    </row>
    <row r="956" spans="1:2" ht="15.75" x14ac:dyDescent="0.2">
      <c r="A956" s="16"/>
      <c r="B956" s="16"/>
    </row>
    <row r="957" spans="1:2" ht="15.75" x14ac:dyDescent="0.2">
      <c r="A957" s="16"/>
      <c r="B957" s="16"/>
    </row>
    <row r="958" spans="1:2" ht="15.75" x14ac:dyDescent="0.2">
      <c r="A958" s="16"/>
      <c r="B958" s="16"/>
    </row>
    <row r="959" spans="1:2" ht="15.75" x14ac:dyDescent="0.2">
      <c r="A959" s="16"/>
      <c r="B959" s="16"/>
    </row>
    <row r="960" spans="1:2" ht="15.75" x14ac:dyDescent="0.2">
      <c r="A960" s="16"/>
      <c r="B960" s="16"/>
    </row>
    <row r="961" spans="1:2" ht="15.75" x14ac:dyDescent="0.2">
      <c r="A961" s="16"/>
      <c r="B961" s="16"/>
    </row>
    <row r="962" spans="1:2" ht="15.75" x14ac:dyDescent="0.2">
      <c r="A962" s="16"/>
      <c r="B962" s="16"/>
    </row>
    <row r="963" spans="1:2" ht="15.75" x14ac:dyDescent="0.2">
      <c r="A963" s="16"/>
      <c r="B963" s="16"/>
    </row>
    <row r="964" spans="1:2" ht="15.75" x14ac:dyDescent="0.2">
      <c r="A964" s="16"/>
      <c r="B964" s="16"/>
    </row>
    <row r="965" spans="1:2" ht="15.75" x14ac:dyDescent="0.2">
      <c r="A965" s="16"/>
      <c r="B965" s="16"/>
    </row>
    <row r="966" spans="1:2" ht="15.75" x14ac:dyDescent="0.2">
      <c r="A966" s="16"/>
      <c r="B966" s="16"/>
    </row>
    <row r="967" spans="1:2" ht="15.75" x14ac:dyDescent="0.2">
      <c r="A967" s="16"/>
      <c r="B967" s="16"/>
    </row>
    <row r="968" spans="1:2" ht="15.75" x14ac:dyDescent="0.2">
      <c r="A968" s="16"/>
      <c r="B968" s="16"/>
    </row>
    <row r="969" spans="1:2" ht="15.75" x14ac:dyDescent="0.2">
      <c r="A969" s="16"/>
      <c r="B969" s="16"/>
    </row>
    <row r="970" spans="1:2" ht="15.75" x14ac:dyDescent="0.2">
      <c r="A970" s="16"/>
      <c r="B970" s="16"/>
    </row>
    <row r="971" spans="1:2" ht="15.75" x14ac:dyDescent="0.2">
      <c r="A971" s="16"/>
      <c r="B971" s="16"/>
    </row>
    <row r="972" spans="1:2" ht="15.75" x14ac:dyDescent="0.2">
      <c r="A972" s="16"/>
      <c r="B972" s="16"/>
    </row>
    <row r="973" spans="1:2" ht="15.75" x14ac:dyDescent="0.2">
      <c r="A973" s="16"/>
      <c r="B973" s="16"/>
    </row>
    <row r="974" spans="1:2" ht="15.75" x14ac:dyDescent="0.2">
      <c r="A974" s="16"/>
      <c r="B974" s="16"/>
    </row>
    <row r="975" spans="1:2" ht="15.75" x14ac:dyDescent="0.2">
      <c r="A975" s="16"/>
      <c r="B975" s="16"/>
    </row>
    <row r="976" spans="1:2" ht="15.75" x14ac:dyDescent="0.2">
      <c r="A976" s="16"/>
      <c r="B976" s="16"/>
    </row>
    <row r="977" spans="1:2" ht="15.75" x14ac:dyDescent="0.2">
      <c r="A977" s="16"/>
      <c r="B977" s="16"/>
    </row>
    <row r="978" spans="1:2" ht="15.75" x14ac:dyDescent="0.2">
      <c r="A978" s="16"/>
      <c r="B978" s="16"/>
    </row>
    <row r="979" spans="1:2" ht="15.75" x14ac:dyDescent="0.2">
      <c r="A979" s="16"/>
      <c r="B979" s="16"/>
    </row>
    <row r="980" spans="1:2" ht="15.75" x14ac:dyDescent="0.2">
      <c r="A980" s="16"/>
      <c r="B980" s="16"/>
    </row>
    <row r="981" spans="1:2" ht="15.75" x14ac:dyDescent="0.2">
      <c r="A981" s="16"/>
      <c r="B981" s="16"/>
    </row>
    <row r="982" spans="1:2" ht="15.75" x14ac:dyDescent="0.2">
      <c r="A982" s="16"/>
      <c r="B982" s="16"/>
    </row>
    <row r="983" spans="1:2" ht="15.75" x14ac:dyDescent="0.2">
      <c r="A983" s="16"/>
      <c r="B983" s="16"/>
    </row>
    <row r="984" spans="1:2" ht="15.75" x14ac:dyDescent="0.2">
      <c r="A984" s="16"/>
      <c r="B984" s="16"/>
    </row>
    <row r="985" spans="1:2" ht="15.75" x14ac:dyDescent="0.2">
      <c r="A985" s="16"/>
      <c r="B985" s="16"/>
    </row>
    <row r="986" spans="1:2" ht="15.75" x14ac:dyDescent="0.2">
      <c r="A986" s="16"/>
      <c r="B986" s="16"/>
    </row>
    <row r="987" spans="1:2" ht="15.75" x14ac:dyDescent="0.2">
      <c r="A987" s="16"/>
      <c r="B987" s="16"/>
    </row>
    <row r="988" spans="1:2" ht="15.75" x14ac:dyDescent="0.2">
      <c r="A988" s="16"/>
      <c r="B988" s="16"/>
    </row>
    <row r="989" spans="1:2" ht="15.75" x14ac:dyDescent="0.2">
      <c r="A989" s="16"/>
      <c r="B989" s="16"/>
    </row>
    <row r="990" spans="1:2" ht="15.75" x14ac:dyDescent="0.2">
      <c r="A990" s="16"/>
      <c r="B990" s="16"/>
    </row>
    <row r="991" spans="1:2" ht="15.75" x14ac:dyDescent="0.2">
      <c r="A991" s="16"/>
      <c r="B991" s="16"/>
    </row>
    <row r="992" spans="1:2" ht="15.75" x14ac:dyDescent="0.2">
      <c r="A992" s="16"/>
      <c r="B992" s="16"/>
    </row>
    <row r="993" spans="1:2" ht="15.75" x14ac:dyDescent="0.2">
      <c r="A993" s="16"/>
      <c r="B993" s="16"/>
    </row>
    <row r="994" spans="1:2" ht="15.75" x14ac:dyDescent="0.2">
      <c r="A994" s="16"/>
      <c r="B994" s="16"/>
    </row>
    <row r="995" spans="1:2" ht="15.75" x14ac:dyDescent="0.2">
      <c r="A995" s="16"/>
      <c r="B995" s="16"/>
    </row>
    <row r="996" spans="1:2" ht="15.75" x14ac:dyDescent="0.2">
      <c r="A996" s="16"/>
      <c r="B996" s="16"/>
    </row>
    <row r="997" spans="1:2" ht="15.75" x14ac:dyDescent="0.2">
      <c r="A997" s="16"/>
      <c r="B997" s="16"/>
    </row>
    <row r="998" spans="1:2" ht="15.75" x14ac:dyDescent="0.2">
      <c r="A998" s="16"/>
      <c r="B998" s="16"/>
    </row>
    <row r="999" spans="1:2" ht="15.75" x14ac:dyDescent="0.2">
      <c r="A999" s="16"/>
      <c r="B999" s="16"/>
    </row>
    <row r="1000" spans="1:2" ht="15.75" x14ac:dyDescent="0.2">
      <c r="A1000" s="16"/>
      <c r="B1000" s="16"/>
    </row>
    <row r="1001" spans="1:2" ht="15.75" x14ac:dyDescent="0.2">
      <c r="A1001" s="16"/>
      <c r="B1001" s="16"/>
    </row>
    <row r="1002" spans="1:2" ht="15.75" x14ac:dyDescent="0.2">
      <c r="A1002" s="16"/>
      <c r="B1002" s="16"/>
    </row>
    <row r="1003" spans="1:2" ht="15.75" x14ac:dyDescent="0.2">
      <c r="A1003" s="16"/>
      <c r="B1003" s="16"/>
    </row>
    <row r="1004" spans="1:2" ht="15.75" x14ac:dyDescent="0.2">
      <c r="A1004" s="16"/>
      <c r="B1004" s="16"/>
    </row>
    <row r="1005" spans="1:2" ht="15.75" x14ac:dyDescent="0.2">
      <c r="A1005" s="16"/>
      <c r="B1005" s="16"/>
    </row>
    <row r="1006" spans="1:2" ht="15.75" x14ac:dyDescent="0.2">
      <c r="A1006" s="16"/>
      <c r="B1006" s="16"/>
    </row>
    <row r="1007" spans="1:2" ht="15.75" x14ac:dyDescent="0.2">
      <c r="A1007" s="16"/>
      <c r="B1007" s="16"/>
    </row>
    <row r="1008" spans="1:2" ht="15.75" x14ac:dyDescent="0.2">
      <c r="A1008" s="16"/>
      <c r="B1008" s="16"/>
    </row>
    <row r="1009" spans="1:2" ht="15.75" x14ac:dyDescent="0.2">
      <c r="A1009" s="16"/>
      <c r="B1009" s="16"/>
    </row>
    <row r="1010" spans="1:2" ht="15.75" x14ac:dyDescent="0.2">
      <c r="A1010" s="16"/>
      <c r="B1010" s="16"/>
    </row>
    <row r="1011" spans="1:2" ht="15.75" x14ac:dyDescent="0.2">
      <c r="A1011" s="16"/>
      <c r="B1011" s="16"/>
    </row>
    <row r="1012" spans="1:2" ht="15.75" x14ac:dyDescent="0.2">
      <c r="A1012" s="16"/>
      <c r="B1012" s="16"/>
    </row>
    <row r="1013" spans="1:2" ht="15.75" x14ac:dyDescent="0.2">
      <c r="A1013" s="16"/>
      <c r="B1013" s="16"/>
    </row>
    <row r="1014" spans="1:2" ht="15.75" x14ac:dyDescent="0.2">
      <c r="A1014" s="16"/>
      <c r="B1014" s="16"/>
    </row>
    <row r="1015" spans="1:2" ht="15.75" x14ac:dyDescent="0.2">
      <c r="A1015" s="16"/>
      <c r="B1015" s="16"/>
    </row>
    <row r="1016" spans="1:2" ht="15.75" x14ac:dyDescent="0.2">
      <c r="A1016" s="16"/>
      <c r="B1016" s="16"/>
    </row>
    <row r="1017" spans="1:2" ht="15.75" x14ac:dyDescent="0.2">
      <c r="A1017" s="16"/>
      <c r="B1017" s="16"/>
    </row>
    <row r="1018" spans="1:2" ht="15.75" x14ac:dyDescent="0.2">
      <c r="A1018" s="16"/>
      <c r="B1018" s="16"/>
    </row>
    <row r="1019" spans="1:2" ht="15.75" x14ac:dyDescent="0.2">
      <c r="A1019" s="16"/>
      <c r="B1019" s="16"/>
    </row>
    <row r="1020" spans="1:2" ht="15.75" x14ac:dyDescent="0.2">
      <c r="A1020" s="16"/>
      <c r="B1020" s="16"/>
    </row>
    <row r="1021" spans="1:2" ht="15.75" x14ac:dyDescent="0.2">
      <c r="A1021" s="16"/>
      <c r="B1021" s="16"/>
    </row>
    <row r="1022" spans="1:2" ht="15.75" x14ac:dyDescent="0.2">
      <c r="A1022" s="16"/>
      <c r="B1022" s="16"/>
    </row>
    <row r="1023" spans="1:2" ht="15.75" x14ac:dyDescent="0.2">
      <c r="A1023" s="16"/>
      <c r="B1023" s="16"/>
    </row>
    <row r="1024" spans="1:2" ht="15.75" x14ac:dyDescent="0.2">
      <c r="A1024" s="16"/>
      <c r="B1024" s="16"/>
    </row>
    <row r="1025" spans="1:2" ht="15.75" x14ac:dyDescent="0.2">
      <c r="A1025" s="16"/>
      <c r="B1025" s="16"/>
    </row>
    <row r="1026" spans="1:2" ht="15.75" x14ac:dyDescent="0.2">
      <c r="A1026" s="16"/>
      <c r="B1026" s="16"/>
    </row>
    <row r="1027" spans="1:2" ht="15.75" x14ac:dyDescent="0.2">
      <c r="A1027" s="16"/>
      <c r="B1027" s="16"/>
    </row>
    <row r="1028" spans="1:2" ht="15.75" x14ac:dyDescent="0.2">
      <c r="A1028" s="16"/>
      <c r="B1028" s="16"/>
    </row>
    <row r="1029" spans="1:2" ht="15.75" x14ac:dyDescent="0.2">
      <c r="A1029" s="16"/>
      <c r="B1029" s="16"/>
    </row>
    <row r="1030" spans="1:2" ht="15.75" x14ac:dyDescent="0.2">
      <c r="A1030" s="16"/>
      <c r="B1030" s="16"/>
    </row>
    <row r="1031" spans="1:2" ht="15.75" x14ac:dyDescent="0.2">
      <c r="A1031" s="16"/>
      <c r="B1031" s="16"/>
    </row>
    <row r="1032" spans="1:2" ht="15.75" x14ac:dyDescent="0.2">
      <c r="A1032" s="16"/>
      <c r="B1032" s="16"/>
    </row>
    <row r="1033" spans="1:2" ht="15.75" x14ac:dyDescent="0.2">
      <c r="A1033" s="16"/>
      <c r="B1033" s="16"/>
    </row>
    <row r="1034" spans="1:2" ht="15.75" x14ac:dyDescent="0.2">
      <c r="A1034" s="16"/>
      <c r="B1034" s="16"/>
    </row>
    <row r="1035" spans="1:2" ht="15.75" x14ac:dyDescent="0.2">
      <c r="A1035" s="16"/>
      <c r="B1035" s="16"/>
    </row>
    <row r="1036" spans="1:2" ht="15.75" x14ac:dyDescent="0.2">
      <c r="A1036" s="16"/>
      <c r="B1036" s="16"/>
    </row>
    <row r="1037" spans="1:2" ht="15.75" x14ac:dyDescent="0.2">
      <c r="A1037" s="16"/>
      <c r="B1037" s="16"/>
    </row>
    <row r="1038" spans="1:2" ht="15.75" x14ac:dyDescent="0.2">
      <c r="A1038" s="16"/>
      <c r="B1038" s="16"/>
    </row>
    <row r="1039" spans="1:2" ht="15.75" x14ac:dyDescent="0.2">
      <c r="A1039" s="16"/>
      <c r="B1039" s="16"/>
    </row>
    <row r="1040" spans="1:2" ht="15.75" x14ac:dyDescent="0.2">
      <c r="A1040" s="16"/>
      <c r="B1040" s="16"/>
    </row>
    <row r="1041" spans="1:2" ht="15.75" x14ac:dyDescent="0.2">
      <c r="A1041" s="16"/>
      <c r="B1041" s="16"/>
    </row>
    <row r="1042" spans="1:2" ht="15.75" x14ac:dyDescent="0.2">
      <c r="A1042" s="16"/>
      <c r="B1042" s="16"/>
    </row>
    <row r="1043" spans="1:2" ht="15.75" x14ac:dyDescent="0.2">
      <c r="A1043" s="16"/>
      <c r="B1043" s="16"/>
    </row>
    <row r="1044" spans="1:2" ht="15.75" x14ac:dyDescent="0.2">
      <c r="A1044" s="16"/>
      <c r="B1044" s="16"/>
    </row>
    <row r="1045" spans="1:2" ht="15.75" x14ac:dyDescent="0.2">
      <c r="A1045" s="16"/>
      <c r="B1045" s="16"/>
    </row>
    <row r="1046" spans="1:2" ht="15.75" x14ac:dyDescent="0.2">
      <c r="A1046" s="16"/>
      <c r="B1046" s="16"/>
    </row>
    <row r="1047" spans="1:2" ht="15.75" x14ac:dyDescent="0.2">
      <c r="A1047" s="16"/>
      <c r="B1047" s="16"/>
    </row>
    <row r="1048" spans="1:2" ht="15.75" x14ac:dyDescent="0.2">
      <c r="A1048" s="16"/>
      <c r="B1048" s="16"/>
    </row>
    <row r="1049" spans="1:2" ht="15.75" x14ac:dyDescent="0.2">
      <c r="A1049" s="16"/>
      <c r="B1049" s="16"/>
    </row>
    <row r="1050" spans="1:2" ht="15.75" x14ac:dyDescent="0.2">
      <c r="A1050" s="16"/>
      <c r="B1050" s="16"/>
    </row>
    <row r="1051" spans="1:2" ht="15.75" x14ac:dyDescent="0.2">
      <c r="A1051" s="16"/>
      <c r="B1051" s="16"/>
    </row>
    <row r="1052" spans="1:2" ht="15.75" x14ac:dyDescent="0.2">
      <c r="A1052" s="16"/>
      <c r="B1052" s="16"/>
    </row>
    <row r="1053" spans="1:2" ht="15.75" x14ac:dyDescent="0.2">
      <c r="A1053" s="16"/>
      <c r="B1053" s="16"/>
    </row>
    <row r="1054" spans="1:2" ht="15.75" x14ac:dyDescent="0.2">
      <c r="A1054" s="16"/>
      <c r="B1054" s="16"/>
    </row>
    <row r="1055" spans="1:2" ht="15.75" x14ac:dyDescent="0.2">
      <c r="A1055" s="16"/>
      <c r="B1055" s="16"/>
    </row>
    <row r="1056" spans="1:2" ht="15.75" x14ac:dyDescent="0.2">
      <c r="A1056" s="16"/>
      <c r="B1056" s="16"/>
    </row>
    <row r="1057" spans="1:2" ht="15.75" x14ac:dyDescent="0.2">
      <c r="A1057" s="16"/>
      <c r="B1057" s="16"/>
    </row>
    <row r="1058" spans="1:2" ht="15.75" x14ac:dyDescent="0.2">
      <c r="A1058" s="16"/>
      <c r="B1058" s="16"/>
    </row>
    <row r="1059" spans="1:2" ht="15.75" x14ac:dyDescent="0.2">
      <c r="A1059" s="16"/>
      <c r="B1059" s="16"/>
    </row>
    <row r="1060" spans="1:2" ht="15.75" x14ac:dyDescent="0.2">
      <c r="A1060" s="16"/>
      <c r="B1060" s="16"/>
    </row>
    <row r="1061" spans="1:2" ht="15.75" x14ac:dyDescent="0.2">
      <c r="A1061" s="16"/>
      <c r="B1061" s="16"/>
    </row>
    <row r="1062" spans="1:2" ht="15.75" x14ac:dyDescent="0.2">
      <c r="A1062" s="16"/>
      <c r="B1062" s="16"/>
    </row>
    <row r="1063" spans="1:2" ht="15.75" x14ac:dyDescent="0.2">
      <c r="A1063" s="16"/>
      <c r="B1063" s="16"/>
    </row>
    <row r="1064" spans="1:2" ht="15.75" x14ac:dyDescent="0.2">
      <c r="A1064" s="16"/>
      <c r="B1064" s="16"/>
    </row>
    <row r="1065" spans="1:2" ht="15.75" x14ac:dyDescent="0.2">
      <c r="A1065" s="16"/>
      <c r="B1065" s="16"/>
    </row>
    <row r="1066" spans="1:2" ht="15.75" x14ac:dyDescent="0.2">
      <c r="A1066" s="16"/>
      <c r="B1066" s="16"/>
    </row>
    <row r="1067" spans="1:2" ht="15.75" x14ac:dyDescent="0.2">
      <c r="A1067" s="16"/>
      <c r="B1067" s="16"/>
    </row>
    <row r="1068" spans="1:2" ht="15.75" x14ac:dyDescent="0.2">
      <c r="A1068" s="16"/>
      <c r="B1068" s="16"/>
    </row>
    <row r="1069" spans="1:2" ht="15.75" x14ac:dyDescent="0.2">
      <c r="A1069" s="16"/>
      <c r="B1069" s="16"/>
    </row>
    <row r="1070" spans="1:2" ht="15.75" x14ac:dyDescent="0.2">
      <c r="A1070" s="16"/>
      <c r="B1070" s="16"/>
    </row>
    <row r="1071" spans="1:2" ht="15.75" x14ac:dyDescent="0.2">
      <c r="A1071" s="16"/>
      <c r="B1071" s="16"/>
    </row>
    <row r="1072" spans="1:2" ht="15.75" x14ac:dyDescent="0.2">
      <c r="A1072" s="16"/>
      <c r="B1072" s="16"/>
    </row>
    <row r="1073" spans="1:2" ht="15.75" x14ac:dyDescent="0.2">
      <c r="A1073" s="16"/>
      <c r="B1073" s="16"/>
    </row>
    <row r="1074" spans="1:2" ht="15.75" x14ac:dyDescent="0.2">
      <c r="A1074" s="16"/>
      <c r="B1074" s="16"/>
    </row>
    <row r="1075" spans="1:2" ht="15.75" x14ac:dyDescent="0.2">
      <c r="A1075" s="16"/>
      <c r="B1075" s="16"/>
    </row>
    <row r="1076" spans="1:2" ht="15.75" x14ac:dyDescent="0.2">
      <c r="A1076" s="16"/>
      <c r="B1076" s="16"/>
    </row>
    <row r="1077" spans="1:2" ht="15.75" x14ac:dyDescent="0.2">
      <c r="A1077" s="16"/>
      <c r="B1077" s="16"/>
    </row>
    <row r="1078" spans="1:2" ht="15.75" x14ac:dyDescent="0.2">
      <c r="A1078" s="16"/>
      <c r="B1078" s="16"/>
    </row>
    <row r="1079" spans="1:2" ht="15.75" x14ac:dyDescent="0.2">
      <c r="A1079" s="16"/>
      <c r="B1079" s="16"/>
    </row>
    <row r="1080" spans="1:2" ht="15.75" x14ac:dyDescent="0.2">
      <c r="A1080" s="16"/>
      <c r="B1080" s="16"/>
    </row>
    <row r="1081" spans="1:2" ht="15.75" x14ac:dyDescent="0.2">
      <c r="A1081" s="16"/>
      <c r="B1081" s="16"/>
    </row>
    <row r="1082" spans="1:2" ht="15.75" x14ac:dyDescent="0.2">
      <c r="A1082" s="16"/>
      <c r="B1082" s="16"/>
    </row>
    <row r="1083" spans="1:2" ht="15.75" x14ac:dyDescent="0.2">
      <c r="A1083" s="16"/>
      <c r="B1083" s="16"/>
    </row>
    <row r="1084" spans="1:2" ht="15.75" x14ac:dyDescent="0.2">
      <c r="A1084" s="16"/>
      <c r="B1084" s="16"/>
    </row>
    <row r="1085" spans="1:2" ht="15.75" x14ac:dyDescent="0.2">
      <c r="A1085" s="16"/>
      <c r="B1085" s="16"/>
    </row>
    <row r="1086" spans="1:2" ht="15.75" x14ac:dyDescent="0.2">
      <c r="A1086" s="16"/>
      <c r="B1086" s="16"/>
    </row>
    <row r="1087" spans="1:2" ht="15.75" x14ac:dyDescent="0.2">
      <c r="A1087" s="16"/>
      <c r="B1087" s="16"/>
    </row>
    <row r="1088" spans="1:2" ht="15.75" x14ac:dyDescent="0.2">
      <c r="A1088" s="16"/>
      <c r="B1088" s="16"/>
    </row>
    <row r="1089" spans="1:2" ht="15.75" x14ac:dyDescent="0.2">
      <c r="A1089" s="16"/>
      <c r="B1089" s="16"/>
    </row>
    <row r="1090" spans="1:2" ht="15.75" x14ac:dyDescent="0.2">
      <c r="A1090" s="16"/>
      <c r="B1090" s="16"/>
    </row>
    <row r="1091" spans="1:2" ht="15.75" x14ac:dyDescent="0.2">
      <c r="A1091" s="16"/>
      <c r="B1091" s="16"/>
    </row>
    <row r="1092" spans="1:2" ht="15.75" x14ac:dyDescent="0.2">
      <c r="A1092" s="16"/>
      <c r="B1092" s="16"/>
    </row>
    <row r="1093" spans="1:2" ht="15.75" x14ac:dyDescent="0.2">
      <c r="A1093" s="16"/>
      <c r="B1093" s="16"/>
    </row>
    <row r="1094" spans="1:2" ht="15.75" x14ac:dyDescent="0.2">
      <c r="A1094" s="16"/>
      <c r="B1094" s="16"/>
    </row>
    <row r="1095" spans="1:2" ht="15.75" x14ac:dyDescent="0.2">
      <c r="A1095" s="16"/>
      <c r="B1095" s="16"/>
    </row>
    <row r="1096" spans="1:2" ht="15.75" x14ac:dyDescent="0.2">
      <c r="A1096" s="16"/>
      <c r="B1096" s="16"/>
    </row>
    <row r="1097" spans="1:2" ht="15.75" x14ac:dyDescent="0.2">
      <c r="A1097" s="16"/>
      <c r="B1097" s="16"/>
    </row>
    <row r="1098" spans="1:2" ht="15.75" x14ac:dyDescent="0.2">
      <c r="A1098" s="16"/>
      <c r="B1098" s="16"/>
    </row>
    <row r="1099" spans="1:2" ht="15.75" x14ac:dyDescent="0.2">
      <c r="A1099" s="16"/>
      <c r="B1099" s="16"/>
    </row>
    <row r="1100" spans="1:2" ht="15.75" x14ac:dyDescent="0.2">
      <c r="A1100" s="16"/>
      <c r="B1100" s="16"/>
    </row>
    <row r="1101" spans="1:2" ht="15.75" x14ac:dyDescent="0.2">
      <c r="A1101" s="16"/>
      <c r="B1101" s="16"/>
    </row>
    <row r="1102" spans="1:2" ht="15.75" x14ac:dyDescent="0.2">
      <c r="A1102" s="16"/>
      <c r="B1102" s="16"/>
    </row>
    <row r="1103" spans="1:2" ht="15.75" x14ac:dyDescent="0.2">
      <c r="A1103" s="16"/>
      <c r="B1103" s="16"/>
    </row>
    <row r="1104" spans="1:2" ht="15.75" x14ac:dyDescent="0.2">
      <c r="A1104" s="16"/>
      <c r="B1104" s="16"/>
    </row>
    <row r="1105" spans="1:2" ht="15.75" x14ac:dyDescent="0.2">
      <c r="A1105" s="16"/>
      <c r="B1105" s="16"/>
    </row>
    <row r="1106" spans="1:2" ht="15.75" x14ac:dyDescent="0.2">
      <c r="A1106" s="16"/>
      <c r="B1106" s="16"/>
    </row>
    <row r="1107" spans="1:2" ht="15.75" x14ac:dyDescent="0.2">
      <c r="A1107" s="16"/>
      <c r="B1107" s="16"/>
    </row>
    <row r="1108" spans="1:2" ht="15.75" x14ac:dyDescent="0.2">
      <c r="A1108" s="16"/>
      <c r="B1108" s="16"/>
    </row>
    <row r="1109" spans="1:2" ht="15.75" x14ac:dyDescent="0.2">
      <c r="A1109" s="16"/>
      <c r="B1109" s="16"/>
    </row>
    <row r="1110" spans="1:2" ht="15.75" x14ac:dyDescent="0.2">
      <c r="A1110" s="16"/>
      <c r="B1110" s="16"/>
    </row>
    <row r="1111" spans="1:2" ht="15.75" x14ac:dyDescent="0.2">
      <c r="A1111" s="16"/>
      <c r="B1111" s="16"/>
    </row>
    <row r="1112" spans="1:2" ht="15.75" x14ac:dyDescent="0.2">
      <c r="A1112" s="16"/>
      <c r="B1112" s="16"/>
    </row>
    <row r="1113" spans="1:2" ht="15.75" x14ac:dyDescent="0.2">
      <c r="A1113" s="16"/>
      <c r="B1113" s="16"/>
    </row>
    <row r="1114" spans="1:2" ht="15.75" x14ac:dyDescent="0.2">
      <c r="A1114" s="16"/>
      <c r="B1114" s="16"/>
    </row>
    <row r="1115" spans="1:2" ht="15.75" x14ac:dyDescent="0.2">
      <c r="A1115" s="16"/>
      <c r="B1115" s="16"/>
    </row>
    <row r="1116" spans="1:2" ht="15.75" x14ac:dyDescent="0.2">
      <c r="A1116" s="16"/>
      <c r="B1116" s="16"/>
    </row>
    <row r="1117" spans="1:2" ht="15.75" x14ac:dyDescent="0.2">
      <c r="A1117" s="16"/>
      <c r="B1117" s="16"/>
    </row>
    <row r="1118" spans="1:2" ht="15.75" x14ac:dyDescent="0.2">
      <c r="A1118" s="16"/>
      <c r="B1118" s="16"/>
    </row>
    <row r="1119" spans="1:2" ht="15.75" x14ac:dyDescent="0.2">
      <c r="A1119" s="16"/>
      <c r="B1119" s="16"/>
    </row>
    <row r="1120" spans="1:2" ht="15.75" x14ac:dyDescent="0.2">
      <c r="A1120" s="16"/>
      <c r="B1120" s="16"/>
    </row>
    <row r="1121" spans="1:2" ht="15.75" x14ac:dyDescent="0.2">
      <c r="A1121" s="16"/>
      <c r="B1121" s="16"/>
    </row>
    <row r="1122" spans="1:2" ht="15.75" x14ac:dyDescent="0.2">
      <c r="A1122" s="16"/>
      <c r="B1122" s="16"/>
    </row>
    <row r="1123" spans="1:2" ht="15.75" x14ac:dyDescent="0.2">
      <c r="A1123" s="16"/>
      <c r="B1123" s="16"/>
    </row>
    <row r="1124" spans="1:2" ht="15.75" x14ac:dyDescent="0.2">
      <c r="A1124" s="16"/>
      <c r="B1124" s="16"/>
    </row>
    <row r="1125" spans="1:2" ht="15.75" x14ac:dyDescent="0.2">
      <c r="A1125" s="16"/>
      <c r="B1125" s="16"/>
    </row>
    <row r="1126" spans="1:2" ht="15.75" x14ac:dyDescent="0.2">
      <c r="A1126" s="16"/>
      <c r="B1126" s="16"/>
    </row>
    <row r="1127" spans="1:2" ht="15.75" x14ac:dyDescent="0.2">
      <c r="A1127" s="16"/>
      <c r="B1127" s="16"/>
    </row>
    <row r="1128" spans="1:2" ht="15.75" x14ac:dyDescent="0.2">
      <c r="A1128" s="16"/>
      <c r="B1128" s="16"/>
    </row>
    <row r="1129" spans="1:2" ht="15.75" x14ac:dyDescent="0.2">
      <c r="A1129" s="16"/>
      <c r="B1129" s="16"/>
    </row>
    <row r="1130" spans="1:2" ht="15.75" x14ac:dyDescent="0.2">
      <c r="A1130" s="16"/>
      <c r="B1130" s="16"/>
    </row>
    <row r="1131" spans="1:2" ht="15.75" x14ac:dyDescent="0.2">
      <c r="A1131" s="16"/>
      <c r="B1131" s="16"/>
    </row>
    <row r="1132" spans="1:2" ht="15.75" x14ac:dyDescent="0.2">
      <c r="A1132" s="16"/>
      <c r="B1132" s="16"/>
    </row>
    <row r="1133" spans="1:2" ht="15.75" x14ac:dyDescent="0.2">
      <c r="A1133" s="16"/>
      <c r="B1133" s="16"/>
    </row>
    <row r="1134" spans="1:2" ht="15.75" x14ac:dyDescent="0.2">
      <c r="A1134" s="16"/>
      <c r="B1134" s="16"/>
    </row>
    <row r="1135" spans="1:2" ht="15.75" x14ac:dyDescent="0.2">
      <c r="A1135" s="16"/>
      <c r="B1135" s="16"/>
    </row>
    <row r="1136" spans="1:2" ht="15.75" x14ac:dyDescent="0.2">
      <c r="A1136" s="16"/>
      <c r="B1136" s="16"/>
    </row>
    <row r="1137" spans="1:2" ht="15.75" x14ac:dyDescent="0.2">
      <c r="A1137" s="16"/>
      <c r="B1137" s="16"/>
    </row>
    <row r="1138" spans="1:2" ht="15.75" x14ac:dyDescent="0.2">
      <c r="A1138" s="16"/>
      <c r="B1138" s="16"/>
    </row>
    <row r="1139" spans="1:2" ht="15.75" x14ac:dyDescent="0.2">
      <c r="A1139" s="16"/>
      <c r="B1139" s="16"/>
    </row>
    <row r="1140" spans="1:2" ht="15.75" x14ac:dyDescent="0.2">
      <c r="A1140" s="16"/>
      <c r="B1140" s="16"/>
    </row>
    <row r="1141" spans="1:2" ht="15.75" x14ac:dyDescent="0.2">
      <c r="A1141" s="16"/>
      <c r="B1141" s="16"/>
    </row>
    <row r="1142" spans="1:2" ht="15.75" x14ac:dyDescent="0.2">
      <c r="A1142" s="16"/>
      <c r="B1142" s="16"/>
    </row>
    <row r="1143" spans="1:2" ht="15.75" x14ac:dyDescent="0.2">
      <c r="A1143" s="16"/>
      <c r="B1143" s="16"/>
    </row>
    <row r="1144" spans="1:2" ht="15.75" x14ac:dyDescent="0.2">
      <c r="A1144" s="16"/>
      <c r="B1144" s="16"/>
    </row>
    <row r="1145" spans="1:2" ht="15.75" x14ac:dyDescent="0.2">
      <c r="A1145" s="16"/>
      <c r="B1145" s="16"/>
    </row>
    <row r="1146" spans="1:2" ht="15.75" x14ac:dyDescent="0.2">
      <c r="A1146" s="16"/>
      <c r="B1146" s="16"/>
    </row>
    <row r="1147" spans="1:2" ht="15.75" x14ac:dyDescent="0.2">
      <c r="A1147" s="16"/>
      <c r="B1147" s="16"/>
    </row>
    <row r="1148" spans="1:2" ht="15.75" x14ac:dyDescent="0.2">
      <c r="A1148" s="16"/>
      <c r="B1148" s="16"/>
    </row>
    <row r="1149" spans="1:2" ht="15.75" x14ac:dyDescent="0.2">
      <c r="A1149" s="16"/>
      <c r="B1149" s="16"/>
    </row>
    <row r="1150" spans="1:2" ht="15.75" x14ac:dyDescent="0.2">
      <c r="A1150" s="16"/>
      <c r="B1150" s="16"/>
    </row>
    <row r="1151" spans="1:2" ht="15.75" x14ac:dyDescent="0.2">
      <c r="A1151" s="16"/>
      <c r="B1151" s="16"/>
    </row>
    <row r="1152" spans="1:2" ht="15.75" x14ac:dyDescent="0.2">
      <c r="A1152" s="16"/>
      <c r="B1152" s="16"/>
    </row>
    <row r="1153" spans="1:2" ht="15.75" x14ac:dyDescent="0.2">
      <c r="A1153" s="16"/>
      <c r="B1153" s="16"/>
    </row>
    <row r="1154" spans="1:2" ht="15.75" x14ac:dyDescent="0.2">
      <c r="A1154" s="16"/>
      <c r="B1154" s="16"/>
    </row>
    <row r="1155" spans="1:2" ht="15.75" x14ac:dyDescent="0.2">
      <c r="A1155" s="16"/>
      <c r="B1155" s="16"/>
    </row>
    <row r="1156" spans="1:2" ht="15.75" x14ac:dyDescent="0.2">
      <c r="A1156" s="16"/>
      <c r="B1156" s="16"/>
    </row>
    <row r="1157" spans="1:2" ht="15.75" x14ac:dyDescent="0.2">
      <c r="A1157" s="16"/>
      <c r="B1157" s="16"/>
    </row>
    <row r="1158" spans="1:2" ht="15.75" x14ac:dyDescent="0.2">
      <c r="A1158" s="16"/>
      <c r="B1158" s="16"/>
    </row>
    <row r="1159" spans="1:2" ht="15.75" x14ac:dyDescent="0.2">
      <c r="A1159" s="16"/>
      <c r="B1159" s="16"/>
    </row>
    <row r="1160" spans="1:2" ht="15.75" x14ac:dyDescent="0.2">
      <c r="A1160" s="16"/>
      <c r="B1160" s="16"/>
    </row>
    <row r="1161" spans="1:2" ht="15.75" x14ac:dyDescent="0.2">
      <c r="A1161" s="16"/>
      <c r="B1161" s="16"/>
    </row>
    <row r="1162" spans="1:2" ht="15.75" x14ac:dyDescent="0.2">
      <c r="A1162" s="16"/>
      <c r="B1162" s="16"/>
    </row>
    <row r="1163" spans="1:2" ht="15.75" x14ac:dyDescent="0.2">
      <c r="A1163" s="16"/>
      <c r="B1163" s="16"/>
    </row>
    <row r="1164" spans="1:2" ht="15.75" x14ac:dyDescent="0.2">
      <c r="A1164" s="16"/>
      <c r="B1164" s="16"/>
    </row>
    <row r="1165" spans="1:2" ht="15.75" x14ac:dyDescent="0.2">
      <c r="A1165" s="16"/>
      <c r="B1165" s="16"/>
    </row>
    <row r="1166" spans="1:2" ht="15.75" x14ac:dyDescent="0.2">
      <c r="A1166" s="16"/>
      <c r="B1166" s="16"/>
    </row>
    <row r="1167" spans="1:2" ht="15.75" x14ac:dyDescent="0.2">
      <c r="A1167" s="16"/>
      <c r="B1167" s="16"/>
    </row>
    <row r="1168" spans="1:2" ht="15.75" x14ac:dyDescent="0.2">
      <c r="A1168" s="16"/>
      <c r="B1168" s="16"/>
    </row>
    <row r="1169" spans="1:2" ht="15.75" x14ac:dyDescent="0.2">
      <c r="A1169" s="16"/>
      <c r="B1169" s="16"/>
    </row>
    <row r="1170" spans="1:2" ht="15.75" x14ac:dyDescent="0.2">
      <c r="A1170" s="16"/>
      <c r="B1170" s="16"/>
    </row>
    <row r="1171" spans="1:2" ht="15.75" x14ac:dyDescent="0.2">
      <c r="A1171" s="16"/>
      <c r="B1171" s="16"/>
    </row>
    <row r="1172" spans="1:2" ht="15.75" x14ac:dyDescent="0.2">
      <c r="A1172" s="16"/>
      <c r="B1172" s="16"/>
    </row>
    <row r="1173" spans="1:2" ht="15.75" x14ac:dyDescent="0.2">
      <c r="A1173" s="16"/>
      <c r="B1173" s="16"/>
    </row>
    <row r="1174" spans="1:2" ht="15.75" x14ac:dyDescent="0.2">
      <c r="A1174" s="16"/>
      <c r="B1174" s="16"/>
    </row>
    <row r="1175" spans="1:2" ht="15.75" x14ac:dyDescent="0.2">
      <c r="A1175" s="16"/>
      <c r="B1175" s="16"/>
    </row>
    <row r="1176" spans="1:2" ht="15.75" x14ac:dyDescent="0.2">
      <c r="A1176" s="16"/>
      <c r="B1176" s="16"/>
    </row>
    <row r="1177" spans="1:2" ht="15.75" x14ac:dyDescent="0.2">
      <c r="A1177" s="16"/>
      <c r="B1177" s="16"/>
    </row>
    <row r="1178" spans="1:2" ht="15.75" x14ac:dyDescent="0.2">
      <c r="A1178" s="16"/>
      <c r="B1178" s="16"/>
    </row>
    <row r="1179" spans="1:2" ht="15.75" x14ac:dyDescent="0.2">
      <c r="A1179" s="16"/>
      <c r="B1179" s="16"/>
    </row>
    <row r="1180" spans="1:2" ht="15.75" x14ac:dyDescent="0.2">
      <c r="A1180" s="16"/>
      <c r="B1180" s="16"/>
    </row>
    <row r="1181" spans="1:2" ht="15.75" x14ac:dyDescent="0.2">
      <c r="A1181" s="16"/>
      <c r="B1181" s="16"/>
    </row>
    <row r="1182" spans="1:2" ht="15.75" x14ac:dyDescent="0.2">
      <c r="A1182" s="16"/>
      <c r="B1182" s="16"/>
    </row>
    <row r="1183" spans="1:2" ht="15.75" x14ac:dyDescent="0.2">
      <c r="A1183" s="16"/>
      <c r="B1183" s="16"/>
    </row>
    <row r="1184" spans="1:2" ht="15.75" x14ac:dyDescent="0.2">
      <c r="A1184" s="16"/>
      <c r="B1184" s="16"/>
    </row>
    <row r="1185" spans="1:2" ht="15.75" x14ac:dyDescent="0.2">
      <c r="A1185" s="16"/>
      <c r="B1185" s="16"/>
    </row>
    <row r="1186" spans="1:2" ht="15.75" x14ac:dyDescent="0.2">
      <c r="A1186" s="16"/>
      <c r="B1186" s="16"/>
    </row>
    <row r="1187" spans="1:2" ht="15.75" x14ac:dyDescent="0.2">
      <c r="A1187" s="16"/>
      <c r="B1187" s="16"/>
    </row>
    <row r="1188" spans="1:2" ht="15.75" x14ac:dyDescent="0.2">
      <c r="A1188" s="16"/>
      <c r="B1188" s="16"/>
    </row>
    <row r="1189" spans="1:2" ht="15.75" x14ac:dyDescent="0.2">
      <c r="A1189" s="16"/>
      <c r="B1189" s="16"/>
    </row>
    <row r="1190" spans="1:2" ht="15.75" x14ac:dyDescent="0.2">
      <c r="A1190" s="16"/>
      <c r="B1190" s="16"/>
    </row>
    <row r="1191" spans="1:2" ht="15.75" x14ac:dyDescent="0.2">
      <c r="A1191" s="16"/>
      <c r="B1191" s="16"/>
    </row>
    <row r="1192" spans="1:2" ht="15.75" x14ac:dyDescent="0.2">
      <c r="A1192" s="16"/>
      <c r="B1192" s="16"/>
    </row>
    <row r="1193" spans="1:2" ht="15.75" x14ac:dyDescent="0.2">
      <c r="A1193" s="16"/>
      <c r="B1193" s="16"/>
    </row>
    <row r="1194" spans="1:2" ht="15.75" x14ac:dyDescent="0.2">
      <c r="A1194" s="16"/>
      <c r="B1194" s="16"/>
    </row>
    <row r="1195" spans="1:2" ht="15.75" x14ac:dyDescent="0.2">
      <c r="A1195" s="16"/>
      <c r="B1195" s="16"/>
    </row>
    <row r="1196" spans="1:2" ht="15.75" x14ac:dyDescent="0.2">
      <c r="A1196" s="16"/>
      <c r="B1196" s="16"/>
    </row>
    <row r="1197" spans="1:2" ht="15.75" x14ac:dyDescent="0.2">
      <c r="A1197" s="16"/>
      <c r="B1197" s="16"/>
    </row>
    <row r="1198" spans="1:2" ht="15.75" x14ac:dyDescent="0.2">
      <c r="A1198" s="16"/>
      <c r="B1198" s="16"/>
    </row>
    <row r="1199" spans="1:2" ht="15.75" x14ac:dyDescent="0.2">
      <c r="A1199" s="16"/>
      <c r="B1199" s="16"/>
    </row>
    <row r="1200" spans="1:2" ht="15.75" x14ac:dyDescent="0.2">
      <c r="A1200" s="16"/>
      <c r="B1200" s="16"/>
    </row>
    <row r="1201" spans="1:2" ht="15.75" x14ac:dyDescent="0.2">
      <c r="A1201" s="16"/>
      <c r="B1201" s="16"/>
    </row>
    <row r="1202" spans="1:2" ht="15.75" x14ac:dyDescent="0.2">
      <c r="A1202" s="16"/>
      <c r="B1202" s="16"/>
    </row>
    <row r="1203" spans="1:2" ht="15.75" x14ac:dyDescent="0.2">
      <c r="A1203" s="16"/>
      <c r="B1203" s="16"/>
    </row>
    <row r="1204" spans="1:2" ht="15.75" x14ac:dyDescent="0.2">
      <c r="A1204" s="16"/>
      <c r="B1204" s="16"/>
    </row>
    <row r="1205" spans="1:2" ht="15.75" x14ac:dyDescent="0.2">
      <c r="A1205" s="16"/>
      <c r="B1205" s="16"/>
    </row>
    <row r="1206" spans="1:2" ht="15.75" x14ac:dyDescent="0.2">
      <c r="A1206" s="16"/>
      <c r="B1206" s="16"/>
    </row>
    <row r="1207" spans="1:2" ht="15.75" x14ac:dyDescent="0.2">
      <c r="A1207" s="16"/>
      <c r="B1207" s="16"/>
    </row>
    <row r="1208" spans="1:2" ht="15.75" x14ac:dyDescent="0.2">
      <c r="A1208" s="16"/>
      <c r="B1208" s="16"/>
    </row>
    <row r="1209" spans="1:2" ht="15.75" x14ac:dyDescent="0.2">
      <c r="A1209" s="16"/>
      <c r="B1209" s="16"/>
    </row>
    <row r="1210" spans="1:2" ht="15.75" x14ac:dyDescent="0.2">
      <c r="A1210" s="16"/>
      <c r="B1210" s="16"/>
    </row>
    <row r="1211" spans="1:2" ht="15.75" x14ac:dyDescent="0.2">
      <c r="A1211" s="16"/>
      <c r="B1211" s="16"/>
    </row>
    <row r="1212" spans="1:2" ht="15.75" x14ac:dyDescent="0.2">
      <c r="A1212" s="16"/>
      <c r="B1212" s="16"/>
    </row>
    <row r="1213" spans="1:2" ht="15.75" x14ac:dyDescent="0.2">
      <c r="A1213" s="16"/>
      <c r="B1213" s="16"/>
    </row>
    <row r="1214" spans="1:2" ht="15.75" x14ac:dyDescent="0.2">
      <c r="A1214" s="16"/>
      <c r="B1214" s="16"/>
    </row>
    <row r="1215" spans="1:2" ht="15.75" x14ac:dyDescent="0.2">
      <c r="A1215" s="16"/>
      <c r="B1215" s="16"/>
    </row>
    <row r="1216" spans="1:2" ht="15.75" x14ac:dyDescent="0.2">
      <c r="A1216" s="16"/>
      <c r="B1216" s="16"/>
    </row>
    <row r="1217" spans="1:2" ht="15.75" x14ac:dyDescent="0.2">
      <c r="A1217" s="16"/>
      <c r="B1217" s="16"/>
    </row>
    <row r="1218" spans="1:2" ht="15.75" x14ac:dyDescent="0.2">
      <c r="A1218" s="16"/>
      <c r="B1218" s="16"/>
    </row>
    <row r="1219" spans="1:2" ht="15.75" x14ac:dyDescent="0.2">
      <c r="A1219" s="16"/>
      <c r="B1219" s="16"/>
    </row>
    <row r="1220" spans="1:2" ht="15.75" x14ac:dyDescent="0.2">
      <c r="A1220" s="16"/>
      <c r="B1220" s="16"/>
    </row>
    <row r="1221" spans="1:2" ht="15.75" x14ac:dyDescent="0.2">
      <c r="A1221" s="16"/>
      <c r="B1221" s="16"/>
    </row>
    <row r="1222" spans="1:2" ht="15.75" x14ac:dyDescent="0.2">
      <c r="A1222" s="16"/>
      <c r="B1222" s="16"/>
    </row>
    <row r="1223" spans="1:2" ht="15.75" x14ac:dyDescent="0.2">
      <c r="A1223" s="16"/>
      <c r="B1223" s="16"/>
    </row>
    <row r="1224" spans="1:2" ht="15.75" x14ac:dyDescent="0.2">
      <c r="A1224" s="16"/>
      <c r="B1224" s="16"/>
    </row>
    <row r="1225" spans="1:2" ht="15.75" x14ac:dyDescent="0.2">
      <c r="A1225" s="16"/>
      <c r="B1225" s="16"/>
    </row>
    <row r="1226" spans="1:2" ht="15.75" x14ac:dyDescent="0.2">
      <c r="A1226" s="16"/>
      <c r="B1226" s="16"/>
    </row>
    <row r="1227" spans="1:2" ht="15.75" x14ac:dyDescent="0.2">
      <c r="A1227" s="16"/>
      <c r="B1227" s="16"/>
    </row>
    <row r="1228" spans="1:2" ht="15.75" x14ac:dyDescent="0.2">
      <c r="A1228" s="16"/>
      <c r="B1228" s="16"/>
    </row>
    <row r="1229" spans="1:2" ht="15.75" x14ac:dyDescent="0.2">
      <c r="A1229" s="16"/>
      <c r="B1229" s="16"/>
    </row>
    <row r="1230" spans="1:2" ht="15.75" x14ac:dyDescent="0.2">
      <c r="A1230" s="16"/>
      <c r="B1230" s="16"/>
    </row>
    <row r="1231" spans="1:2" ht="15.75" x14ac:dyDescent="0.2">
      <c r="A1231" s="16"/>
      <c r="B1231" s="16"/>
    </row>
    <row r="1232" spans="1:2" ht="15.75" x14ac:dyDescent="0.2">
      <c r="A1232" s="16"/>
      <c r="B1232" s="16"/>
    </row>
    <row r="1233" spans="1:2" ht="15.75" x14ac:dyDescent="0.2">
      <c r="A1233" s="16"/>
      <c r="B1233" s="16"/>
    </row>
    <row r="1234" spans="1:2" ht="15.75" x14ac:dyDescent="0.2">
      <c r="A1234" s="16"/>
      <c r="B1234" s="16"/>
    </row>
    <row r="1235" spans="1:2" ht="15.75" x14ac:dyDescent="0.2">
      <c r="A1235" s="16"/>
      <c r="B1235" s="16"/>
    </row>
    <row r="1236" spans="1:2" ht="15.75" x14ac:dyDescent="0.2">
      <c r="A1236" s="16"/>
      <c r="B1236" s="16"/>
    </row>
    <row r="1237" spans="1:2" ht="15.75" x14ac:dyDescent="0.2">
      <c r="A1237" s="16"/>
      <c r="B1237" s="16"/>
    </row>
    <row r="1238" spans="1:2" ht="15.75" x14ac:dyDescent="0.2">
      <c r="A1238" s="16"/>
      <c r="B1238" s="16"/>
    </row>
    <row r="1239" spans="1:2" ht="15.75" x14ac:dyDescent="0.2">
      <c r="A1239" s="16"/>
      <c r="B1239" s="16"/>
    </row>
    <row r="1240" spans="1:2" ht="15.75" x14ac:dyDescent="0.2">
      <c r="A1240" s="16"/>
      <c r="B1240" s="16"/>
    </row>
    <row r="1241" spans="1:2" ht="15.75" x14ac:dyDescent="0.2">
      <c r="A1241" s="16"/>
      <c r="B1241" s="16"/>
    </row>
    <row r="1242" spans="1:2" ht="15.75" x14ac:dyDescent="0.2">
      <c r="A1242" s="16"/>
      <c r="B1242" s="16"/>
    </row>
    <row r="1243" spans="1:2" ht="15.75" x14ac:dyDescent="0.2">
      <c r="A1243" s="16"/>
      <c r="B1243" s="16"/>
    </row>
    <row r="1244" spans="1:2" ht="15.75" x14ac:dyDescent="0.2">
      <c r="A1244" s="16"/>
      <c r="B1244" s="16"/>
    </row>
    <row r="1245" spans="1:2" ht="15.75" x14ac:dyDescent="0.2">
      <c r="A1245" s="16"/>
      <c r="B1245" s="16"/>
    </row>
    <row r="1246" spans="1:2" ht="15.75" x14ac:dyDescent="0.2">
      <c r="A1246" s="16"/>
      <c r="B1246" s="16"/>
    </row>
    <row r="1247" spans="1:2" ht="15.75" x14ac:dyDescent="0.2">
      <c r="A1247" s="16"/>
      <c r="B1247" s="16"/>
    </row>
    <row r="1248" spans="1:2" ht="15.75" x14ac:dyDescent="0.2">
      <c r="A1248" s="16"/>
      <c r="B1248" s="16"/>
    </row>
    <row r="1249" spans="1:2" ht="15.75" x14ac:dyDescent="0.2">
      <c r="A1249" s="16"/>
      <c r="B1249" s="16"/>
    </row>
    <row r="1250" spans="1:2" ht="15.75" x14ac:dyDescent="0.2">
      <c r="A1250" s="16"/>
      <c r="B1250" s="16"/>
    </row>
    <row r="1251" spans="1:2" ht="15.75" x14ac:dyDescent="0.2">
      <c r="A1251" s="16"/>
      <c r="B1251" s="16"/>
    </row>
    <row r="1252" spans="1:2" ht="15.75" x14ac:dyDescent="0.2">
      <c r="A1252" s="16"/>
      <c r="B1252" s="16"/>
    </row>
    <row r="1253" spans="1:2" ht="15.75" x14ac:dyDescent="0.2">
      <c r="A1253" s="16"/>
      <c r="B1253" s="16"/>
    </row>
    <row r="1254" spans="1:2" ht="15.75" x14ac:dyDescent="0.2">
      <c r="A1254" s="16"/>
      <c r="B1254" s="16"/>
    </row>
    <row r="1255" spans="1:2" ht="15.75" x14ac:dyDescent="0.2">
      <c r="A1255" s="16"/>
      <c r="B1255" s="16"/>
    </row>
    <row r="1256" spans="1:2" ht="15.75" x14ac:dyDescent="0.2">
      <c r="A1256" s="16"/>
      <c r="B1256" s="16"/>
    </row>
    <row r="1257" spans="1:2" ht="15.75" x14ac:dyDescent="0.2">
      <c r="A1257" s="16"/>
      <c r="B1257" s="16"/>
    </row>
    <row r="1258" spans="1:2" ht="15.75" x14ac:dyDescent="0.2">
      <c r="A1258" s="16"/>
      <c r="B1258" s="16"/>
    </row>
    <row r="1259" spans="1:2" ht="15.75" x14ac:dyDescent="0.2">
      <c r="A1259" s="16"/>
      <c r="B1259" s="16"/>
    </row>
    <row r="1260" spans="1:2" ht="15.75" x14ac:dyDescent="0.2">
      <c r="A1260" s="16"/>
      <c r="B1260" s="16"/>
    </row>
    <row r="1261" spans="1:2" ht="15.75" x14ac:dyDescent="0.2">
      <c r="A1261" s="16"/>
      <c r="B1261" s="16"/>
    </row>
    <row r="1262" spans="1:2" ht="15.75" x14ac:dyDescent="0.2">
      <c r="A1262" s="16"/>
      <c r="B1262" s="16"/>
    </row>
    <row r="1263" spans="1:2" ht="15.75" x14ac:dyDescent="0.2">
      <c r="A1263" s="16"/>
      <c r="B1263" s="16"/>
    </row>
    <row r="1264" spans="1:2" ht="15.75" x14ac:dyDescent="0.2">
      <c r="A1264" s="16"/>
      <c r="B1264" s="16"/>
    </row>
    <row r="1265" spans="1:2" ht="15.75" x14ac:dyDescent="0.2">
      <c r="A1265" s="16"/>
      <c r="B1265" s="16"/>
    </row>
    <row r="1266" spans="1:2" ht="15.75" x14ac:dyDescent="0.2">
      <c r="A1266" s="16"/>
      <c r="B1266" s="16"/>
    </row>
    <row r="1267" spans="1:2" ht="15.75" x14ac:dyDescent="0.2">
      <c r="A1267" s="16"/>
      <c r="B1267" s="16"/>
    </row>
    <row r="1268" spans="1:2" ht="15.75" x14ac:dyDescent="0.2">
      <c r="A1268" s="16"/>
      <c r="B1268" s="16"/>
    </row>
    <row r="1269" spans="1:2" ht="15.75" x14ac:dyDescent="0.2">
      <c r="A1269" s="16"/>
      <c r="B1269" s="16"/>
    </row>
    <row r="1270" spans="1:2" ht="15.75" x14ac:dyDescent="0.2">
      <c r="A1270" s="16"/>
      <c r="B1270" s="16"/>
    </row>
    <row r="1271" spans="1:2" ht="15.75" x14ac:dyDescent="0.2">
      <c r="A1271" s="16"/>
      <c r="B1271" s="16"/>
    </row>
    <row r="1272" spans="1:2" ht="15.75" x14ac:dyDescent="0.2">
      <c r="A1272" s="16"/>
      <c r="B1272" s="16"/>
    </row>
    <row r="1273" spans="1:2" ht="15.75" x14ac:dyDescent="0.2">
      <c r="A1273" s="16"/>
      <c r="B1273" s="16"/>
    </row>
    <row r="1274" spans="1:2" ht="15.75" x14ac:dyDescent="0.2">
      <c r="A1274" s="16"/>
      <c r="B1274" s="16"/>
    </row>
    <row r="1275" spans="1:2" ht="15.75" x14ac:dyDescent="0.2">
      <c r="A1275" s="16"/>
      <c r="B1275" s="16"/>
    </row>
    <row r="1276" spans="1:2" ht="15.75" x14ac:dyDescent="0.2">
      <c r="A1276" s="16"/>
      <c r="B1276" s="16"/>
    </row>
    <row r="1277" spans="1:2" ht="15.75" x14ac:dyDescent="0.2">
      <c r="A1277" s="16"/>
      <c r="B1277" s="16"/>
    </row>
    <row r="1278" spans="1:2" ht="15.75" x14ac:dyDescent="0.2">
      <c r="A1278" s="16"/>
      <c r="B1278" s="16"/>
    </row>
    <row r="1279" spans="1:2" ht="15.75" x14ac:dyDescent="0.2">
      <c r="A1279" s="16"/>
      <c r="B1279" s="16"/>
    </row>
    <row r="1280" spans="1:2" ht="15.75" x14ac:dyDescent="0.2">
      <c r="A1280" s="16"/>
      <c r="B1280" s="16"/>
    </row>
    <row r="1281" spans="1:2" ht="15.75" x14ac:dyDescent="0.2">
      <c r="A1281" s="16"/>
      <c r="B1281" s="16"/>
    </row>
    <row r="1282" spans="1:2" ht="15.75" x14ac:dyDescent="0.2">
      <c r="A1282" s="16"/>
      <c r="B1282" s="16"/>
    </row>
    <row r="1283" spans="1:2" ht="15.75" x14ac:dyDescent="0.2">
      <c r="A1283" s="16"/>
      <c r="B1283" s="16"/>
    </row>
    <row r="1284" spans="1:2" ht="15.75" x14ac:dyDescent="0.2">
      <c r="A1284" s="16"/>
      <c r="B1284" s="16"/>
    </row>
    <row r="1285" spans="1:2" ht="15.75" x14ac:dyDescent="0.2">
      <c r="A1285" s="16"/>
      <c r="B1285" s="16"/>
    </row>
    <row r="1286" spans="1:2" ht="15.75" x14ac:dyDescent="0.2">
      <c r="A1286" s="16"/>
      <c r="B1286" s="16"/>
    </row>
    <row r="1287" spans="1:2" ht="15.75" x14ac:dyDescent="0.2">
      <c r="A1287" s="16"/>
      <c r="B1287" s="16"/>
    </row>
    <row r="1288" spans="1:2" ht="15.75" x14ac:dyDescent="0.2">
      <c r="A1288" s="16"/>
      <c r="B1288" s="16"/>
    </row>
    <row r="1289" spans="1:2" ht="15.75" x14ac:dyDescent="0.2">
      <c r="A1289" s="16"/>
      <c r="B1289" s="16"/>
    </row>
    <row r="1290" spans="1:2" ht="15.75" x14ac:dyDescent="0.2">
      <c r="A1290" s="16"/>
      <c r="B1290" s="16"/>
    </row>
    <row r="1291" spans="1:2" ht="15.75" x14ac:dyDescent="0.2">
      <c r="A1291" s="16"/>
      <c r="B1291" s="16"/>
    </row>
    <row r="1292" spans="1:2" ht="15.75" x14ac:dyDescent="0.2">
      <c r="A1292" s="16"/>
      <c r="B1292" s="16"/>
    </row>
    <row r="1293" spans="1:2" ht="15.75" x14ac:dyDescent="0.2">
      <c r="A1293" s="16"/>
      <c r="B1293" s="16"/>
    </row>
    <row r="1294" spans="1:2" ht="15.75" x14ac:dyDescent="0.2">
      <c r="A1294" s="16"/>
      <c r="B1294" s="16"/>
    </row>
    <row r="1295" spans="1:2" ht="15.75" x14ac:dyDescent="0.2">
      <c r="A1295" s="16"/>
      <c r="B1295" s="16"/>
    </row>
    <row r="1296" spans="1:2" ht="15.75" x14ac:dyDescent="0.2">
      <c r="A1296" s="16"/>
      <c r="B1296" s="16"/>
    </row>
    <row r="1297" spans="1:2" ht="15.75" x14ac:dyDescent="0.2">
      <c r="A1297" s="16"/>
      <c r="B1297" s="16"/>
    </row>
    <row r="1298" spans="1:2" ht="15.75" x14ac:dyDescent="0.2">
      <c r="A1298" s="16"/>
      <c r="B1298" s="16"/>
    </row>
    <row r="1299" spans="1:2" ht="15.75" x14ac:dyDescent="0.2">
      <c r="A1299" s="16"/>
      <c r="B1299" s="16"/>
    </row>
    <row r="1300" spans="1:2" ht="15.75" x14ac:dyDescent="0.2">
      <c r="A1300" s="16"/>
      <c r="B1300" s="16"/>
    </row>
    <row r="1301" spans="1:2" ht="15.75" x14ac:dyDescent="0.2">
      <c r="A1301" s="16"/>
      <c r="B1301" s="16"/>
    </row>
    <row r="1302" spans="1:2" ht="15.75" x14ac:dyDescent="0.2">
      <c r="A1302" s="16"/>
      <c r="B1302" s="16"/>
    </row>
    <row r="1303" spans="1:2" ht="15.75" x14ac:dyDescent="0.2">
      <c r="A1303" s="16"/>
      <c r="B1303" s="16"/>
    </row>
    <row r="1304" spans="1:2" ht="15.75" x14ac:dyDescent="0.2">
      <c r="A1304" s="16"/>
      <c r="B1304" s="16"/>
    </row>
    <row r="1305" spans="1:2" ht="15.75" x14ac:dyDescent="0.2">
      <c r="A1305" s="16"/>
      <c r="B1305" s="16"/>
    </row>
    <row r="1306" spans="1:2" ht="15.75" x14ac:dyDescent="0.2">
      <c r="A1306" s="16"/>
      <c r="B1306" s="16"/>
    </row>
    <row r="1307" spans="1:2" ht="15.75" x14ac:dyDescent="0.2">
      <c r="A1307" s="16"/>
      <c r="B1307" s="16"/>
    </row>
    <row r="1308" spans="1:2" ht="15.75" x14ac:dyDescent="0.2">
      <c r="A1308" s="16"/>
      <c r="B1308" s="16"/>
    </row>
    <row r="1309" spans="1:2" ht="15.75" x14ac:dyDescent="0.2">
      <c r="A1309" s="16"/>
      <c r="B1309" s="16"/>
    </row>
    <row r="1310" spans="1:2" ht="15.75" x14ac:dyDescent="0.2">
      <c r="A1310" s="16"/>
      <c r="B1310" s="16"/>
    </row>
    <row r="1311" spans="1:2" ht="15.75" x14ac:dyDescent="0.2">
      <c r="A1311" s="16"/>
      <c r="B1311" s="16"/>
    </row>
    <row r="1312" spans="1:2" ht="15.75" x14ac:dyDescent="0.2">
      <c r="A1312" s="16"/>
      <c r="B1312" s="16"/>
    </row>
    <row r="1313" spans="1:2" ht="15.75" x14ac:dyDescent="0.2">
      <c r="A1313" s="16"/>
      <c r="B1313" s="16"/>
    </row>
    <row r="1314" spans="1:2" ht="15.75" x14ac:dyDescent="0.2">
      <c r="A1314" s="16"/>
      <c r="B1314" s="16"/>
    </row>
    <row r="1315" spans="1:2" ht="15.75" x14ac:dyDescent="0.2">
      <c r="A1315" s="16"/>
      <c r="B1315" s="16"/>
    </row>
    <row r="1316" spans="1:2" ht="15.75" x14ac:dyDescent="0.2">
      <c r="A1316" s="16"/>
      <c r="B1316" s="16"/>
    </row>
    <row r="1317" spans="1:2" ht="15.75" x14ac:dyDescent="0.2">
      <c r="A1317" s="16"/>
      <c r="B1317" s="16"/>
    </row>
    <row r="1318" spans="1:2" ht="15.75" x14ac:dyDescent="0.2">
      <c r="A1318" s="16"/>
      <c r="B1318" s="16"/>
    </row>
    <row r="1319" spans="1:2" ht="15.75" x14ac:dyDescent="0.2">
      <c r="A1319" s="16"/>
      <c r="B1319" s="16"/>
    </row>
    <row r="1320" spans="1:2" ht="15.75" x14ac:dyDescent="0.2">
      <c r="A1320" s="16"/>
      <c r="B1320" s="16"/>
    </row>
    <row r="1321" spans="1:2" ht="15.75" x14ac:dyDescent="0.2">
      <c r="A1321" s="16"/>
      <c r="B1321" s="16"/>
    </row>
    <row r="1322" spans="1:2" ht="15.75" x14ac:dyDescent="0.2">
      <c r="A1322" s="16"/>
      <c r="B1322" s="16"/>
    </row>
    <row r="1323" spans="1:2" ht="15.75" x14ac:dyDescent="0.2">
      <c r="A1323" s="16"/>
      <c r="B1323" s="16"/>
    </row>
    <row r="1324" spans="1:2" ht="15.75" x14ac:dyDescent="0.2">
      <c r="A1324" s="16"/>
      <c r="B1324" s="16"/>
    </row>
    <row r="1325" spans="1:2" ht="15.75" x14ac:dyDescent="0.2">
      <c r="A1325" s="16"/>
      <c r="B1325" s="16"/>
    </row>
    <row r="1326" spans="1:2" ht="15.75" x14ac:dyDescent="0.2">
      <c r="A1326" s="16"/>
      <c r="B1326" s="16"/>
    </row>
    <row r="1327" spans="1:2" ht="15.75" x14ac:dyDescent="0.2">
      <c r="A1327" s="16"/>
      <c r="B1327" s="16"/>
    </row>
    <row r="1328" spans="1:2" ht="15.75" x14ac:dyDescent="0.2">
      <c r="A1328" s="16"/>
      <c r="B1328" s="16"/>
    </row>
    <row r="1329" spans="1:2" ht="15.75" x14ac:dyDescent="0.2">
      <c r="A1329" s="16"/>
      <c r="B1329" s="16"/>
    </row>
    <row r="1330" spans="1:2" ht="15.75" x14ac:dyDescent="0.2">
      <c r="A1330" s="16"/>
      <c r="B1330" s="16"/>
    </row>
    <row r="1331" spans="1:2" ht="15.75" x14ac:dyDescent="0.2">
      <c r="A1331" s="16"/>
      <c r="B1331" s="16"/>
    </row>
    <row r="1332" spans="1:2" ht="15.75" x14ac:dyDescent="0.2">
      <c r="A1332" s="16"/>
      <c r="B1332" s="16"/>
    </row>
    <row r="1333" spans="1:2" ht="15.75" x14ac:dyDescent="0.2">
      <c r="A1333" s="16"/>
      <c r="B1333" s="16"/>
    </row>
    <row r="1334" spans="1:2" ht="15.75" x14ac:dyDescent="0.2">
      <c r="A1334" s="16"/>
      <c r="B1334" s="16"/>
    </row>
    <row r="1335" spans="1:2" ht="15.75" x14ac:dyDescent="0.2">
      <c r="A1335" s="16"/>
      <c r="B1335" s="16"/>
    </row>
    <row r="1336" spans="1:2" ht="15.75" x14ac:dyDescent="0.2">
      <c r="A1336" s="16"/>
      <c r="B1336" s="16"/>
    </row>
    <row r="1337" spans="1:2" ht="15.75" x14ac:dyDescent="0.2">
      <c r="A1337" s="16"/>
      <c r="B1337" s="16"/>
    </row>
    <row r="1338" spans="1:2" ht="15.75" x14ac:dyDescent="0.2">
      <c r="A1338" s="16"/>
      <c r="B1338" s="16"/>
    </row>
    <row r="1339" spans="1:2" ht="15.75" x14ac:dyDescent="0.2">
      <c r="A1339" s="16"/>
      <c r="B1339" s="16"/>
    </row>
    <row r="1340" spans="1:2" ht="15.75" x14ac:dyDescent="0.2">
      <c r="A1340" s="16"/>
      <c r="B1340" s="16"/>
    </row>
    <row r="1341" spans="1:2" ht="15.75" x14ac:dyDescent="0.2">
      <c r="A1341" s="16"/>
      <c r="B1341" s="16"/>
    </row>
    <row r="1342" spans="1:2" ht="15.75" x14ac:dyDescent="0.2">
      <c r="A1342" s="16"/>
      <c r="B1342" s="16"/>
    </row>
    <row r="1343" spans="1:2" ht="15.75" x14ac:dyDescent="0.2">
      <c r="A1343" s="16"/>
      <c r="B1343" s="16"/>
    </row>
    <row r="1344" spans="1:2" ht="15.75" x14ac:dyDescent="0.2">
      <c r="A1344" s="16"/>
      <c r="B1344" s="16"/>
    </row>
    <row r="1345" spans="1:2" ht="15.75" x14ac:dyDescent="0.2">
      <c r="A1345" s="16"/>
      <c r="B1345" s="16"/>
    </row>
    <row r="1346" spans="1:2" ht="15.75" x14ac:dyDescent="0.2">
      <c r="A1346" s="16"/>
      <c r="B1346" s="16"/>
    </row>
    <row r="1347" spans="1:2" ht="15.75" x14ac:dyDescent="0.2">
      <c r="A1347" s="16"/>
      <c r="B1347" s="16"/>
    </row>
    <row r="1348" spans="1:2" ht="15.75" x14ac:dyDescent="0.2">
      <c r="A1348" s="16"/>
      <c r="B1348" s="16"/>
    </row>
    <row r="1349" spans="1:2" ht="15.75" x14ac:dyDescent="0.2">
      <c r="A1349" s="16"/>
      <c r="B1349" s="16"/>
    </row>
    <row r="1350" spans="1:2" ht="15.75" x14ac:dyDescent="0.2">
      <c r="A1350" s="16"/>
      <c r="B1350" s="16"/>
    </row>
    <row r="1351" spans="1:2" ht="15.75" x14ac:dyDescent="0.2">
      <c r="A1351" s="16"/>
      <c r="B1351" s="16"/>
    </row>
    <row r="1352" spans="1:2" ht="15.75" x14ac:dyDescent="0.2">
      <c r="A1352" s="16"/>
      <c r="B1352" s="16"/>
    </row>
    <row r="1353" spans="1:2" ht="15.75" x14ac:dyDescent="0.2">
      <c r="A1353" s="16"/>
      <c r="B1353" s="16"/>
    </row>
    <row r="1354" spans="1:2" ht="15.75" x14ac:dyDescent="0.2">
      <c r="A1354" s="16"/>
      <c r="B1354" s="16"/>
    </row>
    <row r="1355" spans="1:2" ht="15.75" x14ac:dyDescent="0.2">
      <c r="A1355" s="16"/>
      <c r="B1355" s="16"/>
    </row>
    <row r="1356" spans="1:2" ht="15.75" x14ac:dyDescent="0.2">
      <c r="A1356" s="16"/>
      <c r="B1356" s="16"/>
    </row>
    <row r="1357" spans="1:2" ht="15.75" x14ac:dyDescent="0.2">
      <c r="A1357" s="16"/>
      <c r="B1357" s="16"/>
    </row>
    <row r="1358" spans="1:2" ht="15.75" x14ac:dyDescent="0.2">
      <c r="A1358" s="16"/>
      <c r="B1358" s="16"/>
    </row>
    <row r="1359" spans="1:2" ht="15.75" x14ac:dyDescent="0.2">
      <c r="A1359" s="16"/>
      <c r="B1359" s="16"/>
    </row>
    <row r="1360" spans="1:2" ht="15.75" x14ac:dyDescent="0.2">
      <c r="A1360" s="16"/>
      <c r="B1360" s="16"/>
    </row>
    <row r="1361" spans="1:2" ht="15.75" x14ac:dyDescent="0.2">
      <c r="A1361" s="16"/>
      <c r="B1361" s="16"/>
    </row>
    <row r="1362" spans="1:2" ht="15.75" x14ac:dyDescent="0.2">
      <c r="A1362" s="16"/>
      <c r="B1362" s="16"/>
    </row>
    <row r="1363" spans="1:2" ht="15.75" x14ac:dyDescent="0.2">
      <c r="A1363" s="16"/>
      <c r="B1363" s="16"/>
    </row>
    <row r="1364" spans="1:2" ht="15.75" x14ac:dyDescent="0.2">
      <c r="A1364" s="16"/>
      <c r="B1364" s="16"/>
    </row>
    <row r="1365" spans="1:2" ht="15.75" x14ac:dyDescent="0.2">
      <c r="A1365" s="16"/>
      <c r="B1365" s="16"/>
    </row>
    <row r="1366" spans="1:2" ht="15.75" x14ac:dyDescent="0.2">
      <c r="A1366" s="16"/>
      <c r="B1366" s="16"/>
    </row>
    <row r="1367" spans="1:2" ht="15.75" x14ac:dyDescent="0.2">
      <c r="A1367" s="16"/>
      <c r="B1367" s="16"/>
    </row>
    <row r="1368" spans="1:2" ht="15.75" x14ac:dyDescent="0.2">
      <c r="A1368" s="16"/>
      <c r="B1368" s="16"/>
    </row>
    <row r="1369" spans="1:2" ht="15.75" x14ac:dyDescent="0.2">
      <c r="A1369" s="16"/>
      <c r="B1369" s="16"/>
    </row>
    <row r="1370" spans="1:2" ht="15.75" x14ac:dyDescent="0.2">
      <c r="A1370" s="16"/>
      <c r="B1370" s="16"/>
    </row>
    <row r="1371" spans="1:2" ht="15.75" x14ac:dyDescent="0.2">
      <c r="A1371" s="16"/>
      <c r="B1371" s="16"/>
    </row>
    <row r="1372" spans="1:2" ht="15.75" x14ac:dyDescent="0.2">
      <c r="A1372" s="16"/>
      <c r="B1372" s="16"/>
    </row>
    <row r="1373" spans="1:2" ht="15.75" x14ac:dyDescent="0.2">
      <c r="A1373" s="16"/>
      <c r="B1373" s="16"/>
    </row>
    <row r="1374" spans="1:2" ht="15.75" x14ac:dyDescent="0.2">
      <c r="A1374" s="16"/>
      <c r="B1374" s="16"/>
    </row>
    <row r="1375" spans="1:2" ht="15.75" x14ac:dyDescent="0.2">
      <c r="A1375" s="16"/>
      <c r="B1375" s="16"/>
    </row>
    <row r="1376" spans="1:2" ht="15.75" x14ac:dyDescent="0.2">
      <c r="A1376" s="16"/>
      <c r="B1376" s="16"/>
    </row>
    <row r="1377" spans="1:2" ht="15.75" x14ac:dyDescent="0.2">
      <c r="A1377" s="16"/>
      <c r="B1377" s="16"/>
    </row>
    <row r="1378" spans="1:2" ht="15.75" x14ac:dyDescent="0.2">
      <c r="A1378" s="16"/>
      <c r="B1378" s="16"/>
    </row>
    <row r="1379" spans="1:2" ht="15.75" x14ac:dyDescent="0.2">
      <c r="A1379" s="16"/>
      <c r="B1379" s="16"/>
    </row>
    <row r="1380" spans="1:2" ht="15.75" x14ac:dyDescent="0.2">
      <c r="A1380" s="16"/>
      <c r="B1380" s="16"/>
    </row>
    <row r="1381" spans="1:2" ht="15.75" x14ac:dyDescent="0.2">
      <c r="A1381" s="16"/>
      <c r="B1381" s="16"/>
    </row>
    <row r="1382" spans="1:2" ht="15.75" x14ac:dyDescent="0.2">
      <c r="A1382" s="16"/>
      <c r="B1382" s="16"/>
    </row>
    <row r="1383" spans="1:2" ht="15.75" x14ac:dyDescent="0.2">
      <c r="A1383" s="16"/>
      <c r="B1383" s="16"/>
    </row>
    <row r="1384" spans="1:2" ht="15.75" x14ac:dyDescent="0.2">
      <c r="A1384" s="16"/>
      <c r="B1384" s="16"/>
    </row>
    <row r="1385" spans="1:2" ht="15.75" x14ac:dyDescent="0.2">
      <c r="A1385" s="16"/>
      <c r="B1385" s="16"/>
    </row>
    <row r="1386" spans="1:2" ht="15.75" x14ac:dyDescent="0.2">
      <c r="A1386" s="16"/>
      <c r="B1386" s="16"/>
    </row>
    <row r="1387" spans="1:2" ht="15.75" x14ac:dyDescent="0.2">
      <c r="A1387" s="16"/>
      <c r="B1387" s="16"/>
    </row>
    <row r="1388" spans="1:2" ht="15.75" x14ac:dyDescent="0.2">
      <c r="A1388" s="16"/>
      <c r="B1388" s="16"/>
    </row>
    <row r="1389" spans="1:2" ht="15.75" x14ac:dyDescent="0.2">
      <c r="A1389" s="16"/>
      <c r="B1389" s="16"/>
    </row>
    <row r="1390" spans="1:2" ht="15.75" x14ac:dyDescent="0.2">
      <c r="A1390" s="16"/>
      <c r="B1390" s="16"/>
    </row>
    <row r="1391" spans="1:2" ht="15.75" x14ac:dyDescent="0.2">
      <c r="A1391" s="16"/>
      <c r="B1391" s="16"/>
    </row>
    <row r="1392" spans="1:2" ht="15.75" x14ac:dyDescent="0.2">
      <c r="A1392" s="16"/>
      <c r="B1392" s="16"/>
    </row>
    <row r="1393" spans="1:2" ht="15.75" x14ac:dyDescent="0.2">
      <c r="A1393" s="16"/>
      <c r="B1393" s="16"/>
    </row>
    <row r="1394" spans="1:2" ht="15.75" x14ac:dyDescent="0.2">
      <c r="A1394" s="16"/>
      <c r="B1394" s="16"/>
    </row>
    <row r="1395" spans="1:2" ht="15.75" x14ac:dyDescent="0.2">
      <c r="A1395" s="16"/>
      <c r="B1395" s="16"/>
    </row>
    <row r="1396" spans="1:2" ht="15.75" x14ac:dyDescent="0.2">
      <c r="A1396" s="16"/>
      <c r="B1396" s="16"/>
    </row>
    <row r="1397" spans="1:2" ht="15.75" x14ac:dyDescent="0.2">
      <c r="A1397" s="16"/>
      <c r="B1397" s="16"/>
    </row>
    <row r="1398" spans="1:2" ht="15.75" x14ac:dyDescent="0.2">
      <c r="A1398" s="16"/>
      <c r="B1398" s="16"/>
    </row>
    <row r="1399" spans="1:2" ht="15.75" x14ac:dyDescent="0.2">
      <c r="A1399" s="16"/>
      <c r="B1399" s="16"/>
    </row>
    <row r="1400" spans="1:2" ht="15.75" x14ac:dyDescent="0.2">
      <c r="A1400" s="16"/>
      <c r="B1400" s="16"/>
    </row>
    <row r="1401" spans="1:2" ht="15.75" x14ac:dyDescent="0.2">
      <c r="A1401" s="16"/>
      <c r="B1401" s="16"/>
    </row>
    <row r="1402" spans="1:2" ht="15.75" x14ac:dyDescent="0.2">
      <c r="A1402" s="16"/>
      <c r="B1402" s="16"/>
    </row>
    <row r="1403" spans="1:2" ht="15.75" x14ac:dyDescent="0.2">
      <c r="A1403" s="16"/>
      <c r="B1403" s="16"/>
    </row>
    <row r="1404" spans="1:2" ht="15.75" x14ac:dyDescent="0.2">
      <c r="A1404" s="16"/>
      <c r="B1404" s="16"/>
    </row>
    <row r="1405" spans="1:2" ht="15.75" x14ac:dyDescent="0.2">
      <c r="A1405" s="16"/>
      <c r="B1405" s="16"/>
    </row>
    <row r="1406" spans="1:2" ht="15.75" x14ac:dyDescent="0.2">
      <c r="A1406" s="16"/>
      <c r="B1406" s="16"/>
    </row>
    <row r="1407" spans="1:2" ht="15.75" x14ac:dyDescent="0.2">
      <c r="A1407" s="16"/>
      <c r="B1407" s="16"/>
    </row>
    <row r="1408" spans="1:2" ht="15.75" x14ac:dyDescent="0.2">
      <c r="A1408" s="16"/>
      <c r="B1408" s="16"/>
    </row>
    <row r="1409" spans="1:2" ht="15.75" x14ac:dyDescent="0.2">
      <c r="A1409" s="16"/>
      <c r="B1409" s="16"/>
    </row>
    <row r="1410" spans="1:2" ht="15.75" x14ac:dyDescent="0.2">
      <c r="A1410" s="16"/>
      <c r="B1410" s="16"/>
    </row>
    <row r="1411" spans="1:2" ht="15.75" x14ac:dyDescent="0.2">
      <c r="A1411" s="16"/>
      <c r="B1411" s="16"/>
    </row>
    <row r="1412" spans="1:2" ht="15.75" x14ac:dyDescent="0.2">
      <c r="A1412" s="16"/>
      <c r="B1412" s="16"/>
    </row>
    <row r="1413" spans="1:2" ht="15.75" x14ac:dyDescent="0.2">
      <c r="A1413" s="16"/>
      <c r="B1413" s="16"/>
    </row>
    <row r="1414" spans="1:2" ht="15.75" x14ac:dyDescent="0.2">
      <c r="A1414" s="16"/>
      <c r="B1414" s="16"/>
    </row>
    <row r="1415" spans="1:2" ht="15.75" x14ac:dyDescent="0.2">
      <c r="A1415" s="16"/>
      <c r="B1415" s="16"/>
    </row>
    <row r="1416" spans="1:2" ht="15.75" x14ac:dyDescent="0.2">
      <c r="A1416" s="16"/>
      <c r="B1416" s="16"/>
    </row>
    <row r="1417" spans="1:2" ht="15.75" x14ac:dyDescent="0.2">
      <c r="A1417" s="16"/>
      <c r="B1417" s="16"/>
    </row>
    <row r="1418" spans="1:2" ht="15.75" x14ac:dyDescent="0.2">
      <c r="A1418" s="16"/>
      <c r="B1418" s="16"/>
    </row>
    <row r="1419" spans="1:2" ht="15.75" x14ac:dyDescent="0.2">
      <c r="A1419" s="16"/>
      <c r="B1419" s="16"/>
    </row>
    <row r="1420" spans="1:2" ht="15.75" x14ac:dyDescent="0.2">
      <c r="A1420" s="16"/>
      <c r="B1420" s="16"/>
    </row>
    <row r="1421" spans="1:2" ht="15.75" x14ac:dyDescent="0.2">
      <c r="A1421" s="16"/>
      <c r="B1421" s="16"/>
    </row>
    <row r="1422" spans="1:2" ht="15.75" x14ac:dyDescent="0.2">
      <c r="A1422" s="16"/>
      <c r="B1422" s="16"/>
    </row>
    <row r="1423" spans="1:2" ht="15.75" x14ac:dyDescent="0.2">
      <c r="A1423" s="16"/>
      <c r="B1423" s="16"/>
    </row>
    <row r="1424" spans="1:2" ht="15.75" x14ac:dyDescent="0.2">
      <c r="A1424" s="16"/>
      <c r="B1424" s="16"/>
    </row>
    <row r="1425" spans="1:2" ht="15.75" x14ac:dyDescent="0.2">
      <c r="A1425" s="16"/>
      <c r="B1425" s="16"/>
    </row>
    <row r="1426" spans="1:2" ht="15.75" x14ac:dyDescent="0.2">
      <c r="A1426" s="16"/>
      <c r="B1426" s="16"/>
    </row>
    <row r="1427" spans="1:2" ht="15.75" x14ac:dyDescent="0.2">
      <c r="A1427" s="16"/>
      <c r="B1427" s="16"/>
    </row>
    <row r="1428" spans="1:2" ht="15.75" x14ac:dyDescent="0.2">
      <c r="A1428" s="16"/>
      <c r="B1428" s="16"/>
    </row>
    <row r="1429" spans="1:2" ht="15.75" x14ac:dyDescent="0.2">
      <c r="A1429" s="16"/>
      <c r="B1429" s="16"/>
    </row>
    <row r="1430" spans="1:2" ht="15.75" x14ac:dyDescent="0.2">
      <c r="A1430" s="16"/>
      <c r="B1430" s="16"/>
    </row>
    <row r="1431" spans="1:2" ht="15.75" x14ac:dyDescent="0.2">
      <c r="A1431" s="16"/>
      <c r="B1431" s="16"/>
    </row>
    <row r="1432" spans="1:2" ht="15.75" x14ac:dyDescent="0.2">
      <c r="A1432" s="16"/>
      <c r="B1432" s="16"/>
    </row>
    <row r="1433" spans="1:2" ht="15.75" x14ac:dyDescent="0.2">
      <c r="A1433" s="16"/>
      <c r="B1433" s="16"/>
    </row>
    <row r="1434" spans="1:2" ht="15.75" x14ac:dyDescent="0.2">
      <c r="A1434" s="16"/>
      <c r="B1434" s="16"/>
    </row>
    <row r="1435" spans="1:2" ht="15.75" x14ac:dyDescent="0.2">
      <c r="A1435" s="16"/>
      <c r="B1435" s="16"/>
    </row>
    <row r="1436" spans="1:2" ht="15.75" x14ac:dyDescent="0.2">
      <c r="A1436" s="16"/>
      <c r="B1436" s="16"/>
    </row>
    <row r="1437" spans="1:2" ht="15.75" x14ac:dyDescent="0.2">
      <c r="A1437" s="16"/>
      <c r="B1437" s="16"/>
    </row>
    <row r="1438" spans="1:2" ht="15.75" x14ac:dyDescent="0.2">
      <c r="A1438" s="16"/>
      <c r="B1438" s="16"/>
    </row>
    <row r="1439" spans="1:2" ht="15.75" x14ac:dyDescent="0.2">
      <c r="A1439" s="16"/>
      <c r="B1439" s="16"/>
    </row>
    <row r="1440" spans="1:2" ht="15.75" x14ac:dyDescent="0.2">
      <c r="A1440" s="16"/>
      <c r="B1440" s="16"/>
    </row>
    <row r="1441" spans="1:2" ht="15.75" x14ac:dyDescent="0.2">
      <c r="A1441" s="16"/>
      <c r="B1441" s="16"/>
    </row>
    <row r="1442" spans="1:2" ht="15.75" x14ac:dyDescent="0.2">
      <c r="A1442" s="16"/>
      <c r="B1442" s="16"/>
    </row>
    <row r="1443" spans="1:2" ht="15.75" x14ac:dyDescent="0.2">
      <c r="A1443" s="16"/>
      <c r="B1443" s="16"/>
    </row>
    <row r="1444" spans="1:2" ht="15.75" x14ac:dyDescent="0.2">
      <c r="A1444" s="16"/>
      <c r="B1444" s="16"/>
    </row>
    <row r="1445" spans="1:2" ht="15.75" x14ac:dyDescent="0.2">
      <c r="A1445" s="16"/>
      <c r="B1445" s="16"/>
    </row>
    <row r="1446" spans="1:2" ht="15.75" x14ac:dyDescent="0.2">
      <c r="A1446" s="16"/>
      <c r="B1446" s="16"/>
    </row>
    <row r="1447" spans="1:2" ht="15.75" x14ac:dyDescent="0.2">
      <c r="A1447" s="16"/>
      <c r="B1447" s="16"/>
    </row>
    <row r="1448" spans="1:2" ht="15.75" x14ac:dyDescent="0.2">
      <c r="A1448" s="16"/>
      <c r="B1448" s="16"/>
    </row>
    <row r="1449" spans="1:2" ht="15.75" x14ac:dyDescent="0.2">
      <c r="A1449" s="16"/>
      <c r="B1449" s="16"/>
    </row>
    <row r="1450" spans="1:2" ht="15.75" x14ac:dyDescent="0.2">
      <c r="A1450" s="16"/>
      <c r="B1450" s="16"/>
    </row>
    <row r="1451" spans="1:2" ht="15.75" x14ac:dyDescent="0.2">
      <c r="A1451" s="16"/>
      <c r="B1451" s="16"/>
    </row>
    <row r="1452" spans="1:2" ht="15.75" x14ac:dyDescent="0.2">
      <c r="A1452" s="16"/>
      <c r="B1452" s="16"/>
    </row>
    <row r="1453" spans="1:2" ht="15.75" x14ac:dyDescent="0.2">
      <c r="A1453" s="16"/>
      <c r="B1453" s="16"/>
    </row>
    <row r="1454" spans="1:2" ht="15.75" x14ac:dyDescent="0.2">
      <c r="A1454" s="16"/>
      <c r="B1454" s="16"/>
    </row>
    <row r="1455" spans="1:2" ht="15.75" x14ac:dyDescent="0.2">
      <c r="A1455" s="16"/>
      <c r="B1455" s="16"/>
    </row>
    <row r="1456" spans="1:2" ht="15.75" x14ac:dyDescent="0.2">
      <c r="A1456" s="16"/>
      <c r="B1456" s="16"/>
    </row>
    <row r="1457" spans="1:2" ht="15.75" x14ac:dyDescent="0.2">
      <c r="A1457" s="16"/>
      <c r="B1457" s="16"/>
    </row>
    <row r="1458" spans="1:2" ht="15.75" x14ac:dyDescent="0.2">
      <c r="A1458" s="16"/>
      <c r="B1458" s="16"/>
    </row>
    <row r="1459" spans="1:2" ht="15.75" x14ac:dyDescent="0.2">
      <c r="A1459" s="16"/>
      <c r="B1459" s="16"/>
    </row>
    <row r="1460" spans="1:2" ht="15.75" x14ac:dyDescent="0.2">
      <c r="A1460" s="16"/>
      <c r="B1460" s="16"/>
    </row>
    <row r="1461" spans="1:2" ht="15.75" x14ac:dyDescent="0.2">
      <c r="A1461" s="16"/>
      <c r="B1461" s="16"/>
    </row>
    <row r="1462" spans="1:2" ht="15.75" x14ac:dyDescent="0.2">
      <c r="A1462" s="16"/>
      <c r="B1462" s="16"/>
    </row>
    <row r="1463" spans="1:2" ht="15.75" x14ac:dyDescent="0.2">
      <c r="A1463" s="16"/>
      <c r="B1463" s="16"/>
    </row>
    <row r="1464" spans="1:2" ht="15.75" x14ac:dyDescent="0.2">
      <c r="A1464" s="16"/>
      <c r="B1464" s="16"/>
    </row>
    <row r="1465" spans="1:2" ht="15.75" x14ac:dyDescent="0.2">
      <c r="A1465" s="16"/>
      <c r="B1465" s="16"/>
    </row>
    <row r="1466" spans="1:2" ht="15.75" x14ac:dyDescent="0.2">
      <c r="A1466" s="16"/>
      <c r="B1466" s="16"/>
    </row>
    <row r="1467" spans="1:2" ht="15.75" x14ac:dyDescent="0.2">
      <c r="A1467" s="16"/>
      <c r="B1467" s="16"/>
    </row>
    <row r="1468" spans="1:2" ht="15.75" x14ac:dyDescent="0.2">
      <c r="A1468" s="16"/>
      <c r="B1468" s="16"/>
    </row>
    <row r="1469" spans="1:2" ht="15.75" x14ac:dyDescent="0.2">
      <c r="A1469" s="16"/>
      <c r="B1469" s="16"/>
    </row>
    <row r="1470" spans="1:2" ht="15.75" x14ac:dyDescent="0.2">
      <c r="A1470" s="16"/>
      <c r="B1470" s="16"/>
    </row>
    <row r="1471" spans="1:2" ht="15.75" x14ac:dyDescent="0.2">
      <c r="A1471" s="16"/>
      <c r="B1471" s="16"/>
    </row>
    <row r="1472" spans="1:2" ht="15.75" x14ac:dyDescent="0.2">
      <c r="A1472" s="16"/>
      <c r="B1472" s="16"/>
    </row>
    <row r="1473" spans="1:2" ht="15.75" x14ac:dyDescent="0.2">
      <c r="A1473" s="16"/>
      <c r="B1473" s="16"/>
    </row>
    <row r="1474" spans="1:2" ht="15.75" x14ac:dyDescent="0.2">
      <c r="A1474" s="16"/>
      <c r="B1474" s="16"/>
    </row>
    <row r="1475" spans="1:2" ht="15.75" x14ac:dyDescent="0.2">
      <c r="A1475" s="16"/>
      <c r="B1475" s="16"/>
    </row>
    <row r="1476" spans="1:2" ht="15.75" x14ac:dyDescent="0.2">
      <c r="A1476" s="16"/>
      <c r="B1476" s="16"/>
    </row>
    <row r="1477" spans="1:2" ht="15.75" x14ac:dyDescent="0.2">
      <c r="A1477" s="16"/>
      <c r="B1477" s="16"/>
    </row>
    <row r="1478" spans="1:2" ht="15.75" x14ac:dyDescent="0.2">
      <c r="A1478" s="16"/>
      <c r="B1478" s="16"/>
    </row>
    <row r="1479" spans="1:2" ht="15.75" x14ac:dyDescent="0.2">
      <c r="A1479" s="16"/>
      <c r="B1479" s="16"/>
    </row>
    <row r="1480" spans="1:2" ht="15.75" x14ac:dyDescent="0.2">
      <c r="A1480" s="16"/>
      <c r="B1480" s="16"/>
    </row>
    <row r="1481" spans="1:2" ht="15.75" x14ac:dyDescent="0.2">
      <c r="A1481" s="16"/>
      <c r="B1481" s="16"/>
    </row>
    <row r="1482" spans="1:2" ht="15.75" x14ac:dyDescent="0.2">
      <c r="A1482" s="16"/>
      <c r="B1482" s="16"/>
    </row>
    <row r="1483" spans="1:2" ht="15.75" x14ac:dyDescent="0.2">
      <c r="A1483" s="16"/>
      <c r="B1483" s="16"/>
    </row>
    <row r="1484" spans="1:2" ht="15.75" x14ac:dyDescent="0.2">
      <c r="A1484" s="16"/>
      <c r="B1484" s="16"/>
    </row>
    <row r="1485" spans="1:2" ht="15.75" x14ac:dyDescent="0.2">
      <c r="A1485" s="16"/>
      <c r="B1485" s="16"/>
    </row>
    <row r="1486" spans="1:2" ht="15.75" x14ac:dyDescent="0.2">
      <c r="A1486" s="16"/>
      <c r="B1486" s="16"/>
    </row>
    <row r="1487" spans="1:2" ht="15.75" x14ac:dyDescent="0.2">
      <c r="A1487" s="16"/>
      <c r="B1487" s="16"/>
    </row>
    <row r="1488" spans="1:2" ht="15.75" x14ac:dyDescent="0.2">
      <c r="A1488" s="16"/>
      <c r="B1488" s="16"/>
    </row>
    <row r="1489" spans="1:2" ht="15.75" x14ac:dyDescent="0.2">
      <c r="A1489" s="16"/>
      <c r="B1489" s="16"/>
    </row>
    <row r="1490" spans="1:2" ht="15.75" x14ac:dyDescent="0.2">
      <c r="A1490" s="16"/>
      <c r="B1490" s="16"/>
    </row>
    <row r="1491" spans="1:2" ht="15.75" x14ac:dyDescent="0.2">
      <c r="A1491" s="16"/>
      <c r="B1491" s="16"/>
    </row>
    <row r="1492" spans="1:2" ht="15.75" x14ac:dyDescent="0.2">
      <c r="A1492" s="16"/>
      <c r="B1492" s="16"/>
    </row>
    <row r="1493" spans="1:2" ht="15.75" x14ac:dyDescent="0.2">
      <c r="A1493" s="16"/>
      <c r="B1493" s="16"/>
    </row>
    <row r="1494" spans="1:2" ht="15.75" x14ac:dyDescent="0.2">
      <c r="A1494" s="16"/>
      <c r="B1494" s="16"/>
    </row>
    <row r="1495" spans="1:2" ht="15.75" x14ac:dyDescent="0.2">
      <c r="A1495" s="16"/>
      <c r="B1495" s="16"/>
    </row>
    <row r="1496" spans="1:2" ht="15.75" x14ac:dyDescent="0.2">
      <c r="A1496" s="16"/>
      <c r="B1496" s="16"/>
    </row>
    <row r="1497" spans="1:2" ht="15.75" x14ac:dyDescent="0.2">
      <c r="A1497" s="16"/>
      <c r="B1497" s="16"/>
    </row>
    <row r="1498" spans="1:2" ht="15.75" x14ac:dyDescent="0.2">
      <c r="A1498" s="16"/>
      <c r="B1498" s="16"/>
    </row>
    <row r="1499" spans="1:2" ht="15.75" x14ac:dyDescent="0.2">
      <c r="A1499" s="16"/>
      <c r="B1499" s="16"/>
    </row>
    <row r="1500" spans="1:2" ht="15.75" x14ac:dyDescent="0.2">
      <c r="A1500" s="16"/>
      <c r="B1500" s="16"/>
    </row>
    <row r="1501" spans="1:2" ht="15.75" x14ac:dyDescent="0.2">
      <c r="A1501" s="16"/>
      <c r="B1501" s="16"/>
    </row>
    <row r="1502" spans="1:2" ht="15.75" x14ac:dyDescent="0.2">
      <c r="A1502" s="16"/>
      <c r="B1502" s="16"/>
    </row>
    <row r="1503" spans="1:2" ht="15.75" x14ac:dyDescent="0.2">
      <c r="A1503" s="16"/>
      <c r="B1503" s="16"/>
    </row>
    <row r="1504" spans="1:2" ht="15.75" x14ac:dyDescent="0.2">
      <c r="A1504" s="16"/>
      <c r="B1504" s="16"/>
    </row>
    <row r="1505" spans="1:2" ht="15.75" x14ac:dyDescent="0.2">
      <c r="A1505" s="16"/>
      <c r="B1505" s="16"/>
    </row>
    <row r="1506" spans="1:2" ht="15.75" x14ac:dyDescent="0.2">
      <c r="A1506" s="16"/>
      <c r="B1506" s="16"/>
    </row>
    <row r="1507" spans="1:2" ht="15.75" x14ac:dyDescent="0.2">
      <c r="A1507" s="16"/>
      <c r="B1507" s="16"/>
    </row>
    <row r="1508" spans="1:2" ht="15.75" x14ac:dyDescent="0.2">
      <c r="A1508" s="16"/>
      <c r="B1508" s="16"/>
    </row>
    <row r="1509" spans="1:2" ht="15.75" x14ac:dyDescent="0.2">
      <c r="A1509" s="16"/>
      <c r="B1509" s="16"/>
    </row>
    <row r="1510" spans="1:2" ht="15.75" x14ac:dyDescent="0.2">
      <c r="A1510" s="16"/>
      <c r="B1510" s="16"/>
    </row>
    <row r="1511" spans="1:2" ht="15.75" x14ac:dyDescent="0.2">
      <c r="A1511" s="16"/>
      <c r="B1511" s="16"/>
    </row>
    <row r="1512" spans="1:2" ht="15.75" x14ac:dyDescent="0.2">
      <c r="A1512" s="16"/>
      <c r="B1512" s="16"/>
    </row>
    <row r="1513" spans="1:2" ht="15.75" x14ac:dyDescent="0.2">
      <c r="A1513" s="16"/>
      <c r="B1513" s="16"/>
    </row>
    <row r="1514" spans="1:2" ht="15.75" x14ac:dyDescent="0.2">
      <c r="A1514" s="16"/>
      <c r="B1514" s="16"/>
    </row>
    <row r="1515" spans="1:2" ht="15.75" x14ac:dyDescent="0.2">
      <c r="A1515" s="16"/>
      <c r="B1515" s="16"/>
    </row>
    <row r="1516" spans="1:2" ht="15.75" x14ac:dyDescent="0.2">
      <c r="A1516" s="16"/>
      <c r="B1516" s="16"/>
    </row>
    <row r="1517" spans="1:2" ht="15.75" x14ac:dyDescent="0.2">
      <c r="A1517" s="16"/>
      <c r="B1517" s="16"/>
    </row>
    <row r="1518" spans="1:2" ht="15.75" x14ac:dyDescent="0.2">
      <c r="A1518" s="16"/>
      <c r="B1518" s="16"/>
    </row>
    <row r="1519" spans="1:2" ht="15.75" x14ac:dyDescent="0.2">
      <c r="A1519" s="16"/>
      <c r="B1519" s="16"/>
    </row>
    <row r="1520" spans="1:2" ht="15.75" x14ac:dyDescent="0.2">
      <c r="A1520" s="16"/>
      <c r="B1520" s="16"/>
    </row>
    <row r="1521" spans="1:2" ht="15.75" x14ac:dyDescent="0.2">
      <c r="A1521" s="16"/>
      <c r="B1521" s="16"/>
    </row>
    <row r="1522" spans="1:2" ht="15.75" x14ac:dyDescent="0.2">
      <c r="A1522" s="16"/>
      <c r="B1522" s="16"/>
    </row>
    <row r="1523" spans="1:2" ht="15.75" x14ac:dyDescent="0.2">
      <c r="A1523" s="16"/>
      <c r="B1523" s="16"/>
    </row>
    <row r="1524" spans="1:2" ht="15.75" x14ac:dyDescent="0.2">
      <c r="A1524" s="16"/>
      <c r="B1524" s="16"/>
    </row>
    <row r="1525" spans="1:2" ht="15.75" x14ac:dyDescent="0.2">
      <c r="A1525" s="16"/>
      <c r="B1525" s="16"/>
    </row>
    <row r="1526" spans="1:2" ht="15.75" x14ac:dyDescent="0.2">
      <c r="A1526" s="16"/>
      <c r="B1526" s="16"/>
    </row>
    <row r="1527" spans="1:2" ht="15.75" x14ac:dyDescent="0.2">
      <c r="A1527" s="16"/>
      <c r="B1527" s="16"/>
    </row>
    <row r="1528" spans="1:2" ht="15.75" x14ac:dyDescent="0.2">
      <c r="A1528" s="16"/>
      <c r="B1528" s="16"/>
    </row>
    <row r="1529" spans="1:2" ht="15.75" x14ac:dyDescent="0.2">
      <c r="A1529" s="16"/>
      <c r="B1529" s="16"/>
    </row>
    <row r="1530" spans="1:2" ht="15.75" x14ac:dyDescent="0.2">
      <c r="A1530" s="16"/>
      <c r="B1530" s="16"/>
    </row>
    <row r="1531" spans="1:2" ht="15.75" x14ac:dyDescent="0.2">
      <c r="A1531" s="16"/>
      <c r="B1531" s="16"/>
    </row>
    <row r="1532" spans="1:2" ht="15.75" x14ac:dyDescent="0.2">
      <c r="A1532" s="16"/>
      <c r="B1532" s="16"/>
    </row>
    <row r="1533" spans="1:2" ht="15.75" x14ac:dyDescent="0.2">
      <c r="A1533" s="16"/>
      <c r="B1533" s="16"/>
    </row>
    <row r="1534" spans="1:2" ht="15.75" x14ac:dyDescent="0.2">
      <c r="A1534" s="16"/>
      <c r="B1534" s="16"/>
    </row>
    <row r="1535" spans="1:2" ht="15.75" x14ac:dyDescent="0.2">
      <c r="A1535" s="16"/>
      <c r="B1535" s="16"/>
    </row>
    <row r="1536" spans="1:2" ht="15.75" x14ac:dyDescent="0.2">
      <c r="A1536" s="16"/>
      <c r="B1536" s="16"/>
    </row>
    <row r="1537" spans="1:2" ht="15.75" x14ac:dyDescent="0.2">
      <c r="A1537" s="16"/>
      <c r="B1537" s="16"/>
    </row>
    <row r="1538" spans="1:2" ht="15.75" x14ac:dyDescent="0.2">
      <c r="A1538" s="16"/>
      <c r="B1538" s="16"/>
    </row>
    <row r="1539" spans="1:2" ht="15.75" x14ac:dyDescent="0.2">
      <c r="A1539" s="16"/>
      <c r="B1539" s="16"/>
    </row>
    <row r="1540" spans="1:2" ht="15.75" x14ac:dyDescent="0.2">
      <c r="A1540" s="16"/>
      <c r="B1540" s="16"/>
    </row>
    <row r="1541" spans="1:2" ht="15.75" x14ac:dyDescent="0.2">
      <c r="A1541" s="16"/>
      <c r="B1541" s="16"/>
    </row>
    <row r="1542" spans="1:2" ht="15.75" x14ac:dyDescent="0.2">
      <c r="A1542" s="16"/>
      <c r="B1542" s="16"/>
    </row>
    <row r="1543" spans="1:2" ht="15.75" x14ac:dyDescent="0.2">
      <c r="A1543" s="16"/>
      <c r="B1543" s="16"/>
    </row>
    <row r="1544" spans="1:2" ht="15.75" x14ac:dyDescent="0.2">
      <c r="A1544" s="16"/>
      <c r="B1544" s="16"/>
    </row>
    <row r="1545" spans="1:2" ht="15.75" x14ac:dyDescent="0.2">
      <c r="A1545" s="16"/>
      <c r="B1545" s="16"/>
    </row>
    <row r="1546" spans="1:2" ht="15.75" x14ac:dyDescent="0.2">
      <c r="A1546" s="16"/>
      <c r="B1546" s="16"/>
    </row>
    <row r="1547" spans="1:2" ht="15.75" x14ac:dyDescent="0.2">
      <c r="A1547" s="16"/>
      <c r="B1547" s="16"/>
    </row>
    <row r="1548" spans="1:2" ht="15.75" x14ac:dyDescent="0.2">
      <c r="A1548" s="16"/>
      <c r="B1548" s="16"/>
    </row>
    <row r="1549" spans="1:2" ht="15.75" x14ac:dyDescent="0.2">
      <c r="A1549" s="16"/>
      <c r="B1549" s="16"/>
    </row>
    <row r="1550" spans="1:2" ht="15.75" x14ac:dyDescent="0.2">
      <c r="A1550" s="16"/>
      <c r="B1550" s="16"/>
    </row>
    <row r="1551" spans="1:2" ht="15.75" x14ac:dyDescent="0.2">
      <c r="A1551" s="16"/>
      <c r="B1551" s="16"/>
    </row>
    <row r="1552" spans="1:2" ht="15.75" x14ac:dyDescent="0.2">
      <c r="A1552" s="16"/>
      <c r="B1552" s="16"/>
    </row>
    <row r="1553" spans="1:2" ht="15.75" x14ac:dyDescent="0.2">
      <c r="A1553" s="16"/>
      <c r="B1553" s="16"/>
    </row>
    <row r="1554" spans="1:2" ht="15.75" x14ac:dyDescent="0.2">
      <c r="A1554" s="16"/>
      <c r="B1554" s="16"/>
    </row>
    <row r="1555" spans="1:2" ht="15.75" x14ac:dyDescent="0.2">
      <c r="A1555" s="16"/>
      <c r="B1555" s="16"/>
    </row>
    <row r="1556" spans="1:2" ht="15.75" x14ac:dyDescent="0.2">
      <c r="A1556" s="16"/>
      <c r="B1556" s="16"/>
    </row>
    <row r="1557" spans="1:2" ht="15.75" x14ac:dyDescent="0.2">
      <c r="A1557" s="16"/>
      <c r="B1557" s="16"/>
    </row>
    <row r="1558" spans="1:2" ht="15.75" x14ac:dyDescent="0.2">
      <c r="A1558" s="16"/>
      <c r="B1558" s="16"/>
    </row>
    <row r="1559" spans="1:2" ht="15.75" x14ac:dyDescent="0.2">
      <c r="A1559" s="16"/>
      <c r="B1559" s="16"/>
    </row>
    <row r="1560" spans="1:2" ht="15.75" x14ac:dyDescent="0.2">
      <c r="A1560" s="16"/>
      <c r="B1560" s="16"/>
    </row>
    <row r="1561" spans="1:2" ht="15.75" x14ac:dyDescent="0.2">
      <c r="A1561" s="16"/>
      <c r="B1561" s="16"/>
    </row>
    <row r="1562" spans="1:2" ht="15.75" x14ac:dyDescent="0.2">
      <c r="A1562" s="16"/>
      <c r="B1562" s="16"/>
    </row>
    <row r="1563" spans="1:2" ht="15.75" x14ac:dyDescent="0.2">
      <c r="A1563" s="16"/>
      <c r="B1563" s="16"/>
    </row>
    <row r="1564" spans="1:2" ht="15.75" x14ac:dyDescent="0.2">
      <c r="A1564" s="16"/>
      <c r="B1564" s="16"/>
    </row>
    <row r="1565" spans="1:2" ht="15.75" x14ac:dyDescent="0.2">
      <c r="A1565" s="16"/>
      <c r="B1565" s="16"/>
    </row>
    <row r="1566" spans="1:2" ht="15.75" x14ac:dyDescent="0.2">
      <c r="A1566" s="16"/>
      <c r="B1566" s="16"/>
    </row>
    <row r="1567" spans="1:2" ht="15.75" x14ac:dyDescent="0.2">
      <c r="A1567" s="16"/>
      <c r="B1567" s="16"/>
    </row>
    <row r="1568" spans="1:2" ht="15.75" x14ac:dyDescent="0.2">
      <c r="A1568" s="16"/>
      <c r="B1568" s="16"/>
    </row>
    <row r="1569" spans="1:2" ht="15.75" x14ac:dyDescent="0.2">
      <c r="A1569" s="16"/>
      <c r="B1569" s="16"/>
    </row>
    <row r="1570" spans="1:2" ht="15.75" x14ac:dyDescent="0.2">
      <c r="A1570" s="16"/>
      <c r="B1570" s="16"/>
    </row>
    <row r="1571" spans="1:2" ht="15.75" x14ac:dyDescent="0.2">
      <c r="A1571" s="16"/>
      <c r="B1571" s="16"/>
    </row>
    <row r="1572" spans="1:2" ht="15.75" x14ac:dyDescent="0.2">
      <c r="A1572" s="16"/>
      <c r="B1572" s="16"/>
    </row>
    <row r="1573" spans="1:2" ht="15.75" x14ac:dyDescent="0.2">
      <c r="A1573" s="16"/>
      <c r="B1573" s="16"/>
    </row>
    <row r="1574" spans="1:2" ht="15.75" x14ac:dyDescent="0.2">
      <c r="A1574" s="16"/>
      <c r="B1574" s="16"/>
    </row>
    <row r="1575" spans="1:2" ht="15.75" x14ac:dyDescent="0.2">
      <c r="A1575" s="16"/>
      <c r="B1575" s="16"/>
    </row>
    <row r="1576" spans="1:2" ht="15.75" x14ac:dyDescent="0.2">
      <c r="A1576" s="16"/>
      <c r="B1576" s="16"/>
    </row>
    <row r="1577" spans="1:2" ht="15.75" x14ac:dyDescent="0.2">
      <c r="A1577" s="16"/>
      <c r="B1577" s="16"/>
    </row>
    <row r="1578" spans="1:2" ht="15.75" x14ac:dyDescent="0.2">
      <c r="A1578" s="16"/>
      <c r="B1578" s="16"/>
    </row>
    <row r="1579" spans="1:2" ht="15.75" x14ac:dyDescent="0.2">
      <c r="A1579" s="16"/>
      <c r="B1579" s="16"/>
    </row>
    <row r="1580" spans="1:2" ht="15.75" x14ac:dyDescent="0.2">
      <c r="A1580" s="16"/>
      <c r="B1580" s="16"/>
    </row>
    <row r="1581" spans="1:2" ht="15.75" x14ac:dyDescent="0.2">
      <c r="A1581" s="16"/>
      <c r="B1581" s="16"/>
    </row>
    <row r="1582" spans="1:2" ht="15.75" x14ac:dyDescent="0.2">
      <c r="A1582" s="16"/>
      <c r="B1582" s="16"/>
    </row>
    <row r="1583" spans="1:2" ht="15.75" x14ac:dyDescent="0.2">
      <c r="A1583" s="16"/>
      <c r="B1583" s="16"/>
    </row>
    <row r="1584" spans="1:2" ht="15.75" x14ac:dyDescent="0.2">
      <c r="A1584" s="16"/>
      <c r="B1584" s="16"/>
    </row>
    <row r="1585" spans="1:2" ht="15.75" x14ac:dyDescent="0.2">
      <c r="A1585" s="16"/>
      <c r="B1585" s="16"/>
    </row>
    <row r="1586" spans="1:2" ht="15.75" x14ac:dyDescent="0.2">
      <c r="A1586" s="16"/>
      <c r="B1586" s="16"/>
    </row>
    <row r="1587" spans="1:2" ht="15.75" x14ac:dyDescent="0.2">
      <c r="A1587" s="16"/>
      <c r="B1587" s="16"/>
    </row>
    <row r="1588" spans="1:2" ht="15.75" x14ac:dyDescent="0.2">
      <c r="A1588" s="16"/>
      <c r="B1588" s="16"/>
    </row>
    <row r="1589" spans="1:2" ht="15.75" x14ac:dyDescent="0.2">
      <c r="A1589" s="16"/>
      <c r="B1589" s="16"/>
    </row>
    <row r="1590" spans="1:2" ht="15.75" x14ac:dyDescent="0.2">
      <c r="A1590" s="16"/>
      <c r="B1590" s="16"/>
    </row>
    <row r="1591" spans="1:2" ht="15.75" x14ac:dyDescent="0.2">
      <c r="A1591" s="16"/>
      <c r="B1591" s="16"/>
    </row>
    <row r="1592" spans="1:2" ht="15.75" x14ac:dyDescent="0.2">
      <c r="A1592" s="16"/>
      <c r="B1592" s="16"/>
    </row>
    <row r="1593" spans="1:2" ht="15.75" x14ac:dyDescent="0.2">
      <c r="A1593" s="16"/>
      <c r="B1593" s="16"/>
    </row>
    <row r="1594" spans="1:2" ht="15.75" x14ac:dyDescent="0.2">
      <c r="A1594" s="16"/>
      <c r="B1594" s="16"/>
    </row>
    <row r="1595" spans="1:2" ht="15.75" x14ac:dyDescent="0.2">
      <c r="A1595" s="16"/>
      <c r="B1595" s="16"/>
    </row>
    <row r="1596" spans="1:2" ht="15.75" x14ac:dyDescent="0.2">
      <c r="A1596" s="16"/>
      <c r="B1596" s="16"/>
    </row>
    <row r="1597" spans="1:2" ht="15.75" x14ac:dyDescent="0.2">
      <c r="A1597" s="16"/>
      <c r="B1597" s="16"/>
    </row>
    <row r="1598" spans="1:2" ht="15.75" x14ac:dyDescent="0.2">
      <c r="A1598" s="16"/>
      <c r="B1598" s="16"/>
    </row>
    <row r="1599" spans="1:2" ht="15.75" x14ac:dyDescent="0.2">
      <c r="A1599" s="16"/>
      <c r="B1599" s="16"/>
    </row>
    <row r="1600" spans="1:2" ht="15.75" x14ac:dyDescent="0.2">
      <c r="A1600" s="16"/>
      <c r="B1600" s="16"/>
    </row>
    <row r="1601" spans="1:2" ht="15.75" x14ac:dyDescent="0.2">
      <c r="A1601" s="16"/>
      <c r="B1601" s="16"/>
    </row>
    <row r="1602" spans="1:2" ht="15.75" x14ac:dyDescent="0.2">
      <c r="A1602" s="16"/>
      <c r="B1602" s="16"/>
    </row>
    <row r="1603" spans="1:2" ht="15.75" x14ac:dyDescent="0.2">
      <c r="A1603" s="16"/>
      <c r="B1603" s="16"/>
    </row>
    <row r="1604" spans="1:2" ht="15.75" x14ac:dyDescent="0.2">
      <c r="A1604" s="16"/>
      <c r="B1604" s="16"/>
    </row>
    <row r="1605" spans="1:2" ht="15.75" x14ac:dyDescent="0.2">
      <c r="A1605" s="16"/>
      <c r="B1605" s="16"/>
    </row>
    <row r="1606" spans="1:2" ht="15.75" x14ac:dyDescent="0.2">
      <c r="A1606" s="16"/>
      <c r="B1606" s="16"/>
    </row>
    <row r="1607" spans="1:2" ht="15.75" x14ac:dyDescent="0.2">
      <c r="A1607" s="16"/>
      <c r="B1607" s="16"/>
    </row>
    <row r="1608" spans="1:2" ht="15.75" x14ac:dyDescent="0.2">
      <c r="A1608" s="16"/>
      <c r="B1608" s="16"/>
    </row>
    <row r="1609" spans="1:2" ht="15.75" x14ac:dyDescent="0.2">
      <c r="A1609" s="16"/>
      <c r="B1609" s="16"/>
    </row>
    <row r="1610" spans="1:2" ht="15.75" x14ac:dyDescent="0.2">
      <c r="A1610" s="16"/>
      <c r="B1610" s="16"/>
    </row>
    <row r="1611" spans="1:2" ht="15.75" x14ac:dyDescent="0.2">
      <c r="A1611" s="16"/>
      <c r="B1611" s="16"/>
    </row>
    <row r="1612" spans="1:2" ht="15.75" x14ac:dyDescent="0.2">
      <c r="A1612" s="16"/>
      <c r="B1612" s="16"/>
    </row>
    <row r="1613" spans="1:2" ht="15.75" x14ac:dyDescent="0.2">
      <c r="A1613" s="16"/>
      <c r="B1613" s="16"/>
    </row>
    <row r="1614" spans="1:2" ht="15.75" x14ac:dyDescent="0.2">
      <c r="A1614" s="16"/>
      <c r="B1614" s="16"/>
    </row>
    <row r="1615" spans="1:2" ht="15.75" x14ac:dyDescent="0.2">
      <c r="A1615" s="16"/>
      <c r="B1615" s="16"/>
    </row>
    <row r="1616" spans="1:2" ht="15.75" x14ac:dyDescent="0.2">
      <c r="A1616" s="16"/>
      <c r="B1616" s="16"/>
    </row>
    <row r="1617" spans="1:2" ht="15.75" x14ac:dyDescent="0.2">
      <c r="A1617" s="16"/>
      <c r="B1617" s="16"/>
    </row>
    <row r="1618" spans="1:2" ht="15.75" x14ac:dyDescent="0.2">
      <c r="A1618" s="16"/>
      <c r="B1618" s="16"/>
    </row>
    <row r="1619" spans="1:2" ht="15.75" x14ac:dyDescent="0.2">
      <c r="A1619" s="16"/>
      <c r="B1619" s="16"/>
    </row>
    <row r="1620" spans="1:2" ht="15.75" x14ac:dyDescent="0.2">
      <c r="A1620" s="16"/>
      <c r="B1620" s="16"/>
    </row>
    <row r="1621" spans="1:2" ht="15.75" x14ac:dyDescent="0.2">
      <c r="A1621" s="16"/>
      <c r="B1621" s="16"/>
    </row>
    <row r="1622" spans="1:2" ht="15.75" x14ac:dyDescent="0.2">
      <c r="A1622" s="16"/>
      <c r="B1622" s="16"/>
    </row>
    <row r="1623" spans="1:2" ht="15.75" x14ac:dyDescent="0.2">
      <c r="A1623" s="16"/>
      <c r="B1623" s="16"/>
    </row>
    <row r="1624" spans="1:2" ht="15.75" x14ac:dyDescent="0.2">
      <c r="A1624" s="16"/>
      <c r="B1624" s="16"/>
    </row>
    <row r="1625" spans="1:2" ht="15.75" x14ac:dyDescent="0.2">
      <c r="A1625" s="16"/>
      <c r="B1625" s="16"/>
    </row>
    <row r="1626" spans="1:2" ht="15.75" x14ac:dyDescent="0.2">
      <c r="A1626" s="16"/>
      <c r="B1626" s="16"/>
    </row>
    <row r="1627" spans="1:2" ht="15.75" x14ac:dyDescent="0.2">
      <c r="A1627" s="16"/>
      <c r="B1627" s="16"/>
    </row>
    <row r="1628" spans="1:2" ht="15.75" x14ac:dyDescent="0.2">
      <c r="A1628" s="16"/>
      <c r="B1628" s="16"/>
    </row>
    <row r="1629" spans="1:2" ht="15.75" x14ac:dyDescent="0.2">
      <c r="A1629" s="16"/>
      <c r="B1629" s="16"/>
    </row>
    <row r="1630" spans="1:2" ht="15.75" x14ac:dyDescent="0.2">
      <c r="A1630" s="16"/>
      <c r="B1630" s="16"/>
    </row>
    <row r="1631" spans="1:2" ht="15.75" x14ac:dyDescent="0.2">
      <c r="A1631" s="16"/>
      <c r="B1631" s="16"/>
    </row>
    <row r="1632" spans="1:2" ht="15.75" x14ac:dyDescent="0.2">
      <c r="A1632" s="16"/>
      <c r="B1632" s="16"/>
    </row>
    <row r="1633" spans="1:2" ht="15.75" x14ac:dyDescent="0.2">
      <c r="A1633" s="16"/>
      <c r="B1633" s="16"/>
    </row>
    <row r="1634" spans="1:2" ht="15.75" x14ac:dyDescent="0.2">
      <c r="A1634" s="16"/>
      <c r="B1634" s="16"/>
    </row>
    <row r="1635" spans="1:2" ht="15.75" x14ac:dyDescent="0.2">
      <c r="A1635" s="16"/>
      <c r="B1635" s="16"/>
    </row>
    <row r="1636" spans="1:2" ht="15.75" x14ac:dyDescent="0.2">
      <c r="A1636" s="16"/>
      <c r="B1636" s="16"/>
    </row>
    <row r="1637" spans="1:2" ht="15.75" x14ac:dyDescent="0.2">
      <c r="A1637" s="16"/>
      <c r="B1637" s="16"/>
    </row>
    <row r="1638" spans="1:2" ht="15.75" x14ac:dyDescent="0.2">
      <c r="A1638" s="16"/>
      <c r="B1638" s="16"/>
    </row>
    <row r="1639" spans="1:2" ht="15.75" x14ac:dyDescent="0.2">
      <c r="A1639" s="16"/>
      <c r="B1639" s="16"/>
    </row>
    <row r="1640" spans="1:2" ht="15.75" x14ac:dyDescent="0.2">
      <c r="A1640" s="16"/>
      <c r="B1640" s="16"/>
    </row>
    <row r="1641" spans="1:2" ht="15.75" x14ac:dyDescent="0.2">
      <c r="A1641" s="16"/>
      <c r="B1641" s="16"/>
    </row>
    <row r="1642" spans="1:2" ht="15.75" x14ac:dyDescent="0.2">
      <c r="A1642" s="16"/>
      <c r="B1642" s="16"/>
    </row>
    <row r="1643" spans="1:2" ht="15.75" x14ac:dyDescent="0.2">
      <c r="A1643" s="16"/>
      <c r="B1643" s="16"/>
    </row>
    <row r="1644" spans="1:2" ht="15.75" x14ac:dyDescent="0.2">
      <c r="A1644" s="16"/>
      <c r="B1644" s="16"/>
    </row>
    <row r="1645" spans="1:2" ht="15.75" x14ac:dyDescent="0.2">
      <c r="A1645" s="16"/>
      <c r="B1645" s="16"/>
    </row>
    <row r="1646" spans="1:2" ht="15.75" x14ac:dyDescent="0.2">
      <c r="A1646" s="16"/>
      <c r="B1646" s="16"/>
    </row>
    <row r="1647" spans="1:2" ht="15.75" x14ac:dyDescent="0.2">
      <c r="A1647" s="16"/>
      <c r="B1647" s="16"/>
    </row>
    <row r="1648" spans="1:2" ht="15.75" x14ac:dyDescent="0.2">
      <c r="A1648" s="16"/>
      <c r="B1648" s="16"/>
    </row>
    <row r="1649" spans="1:2" ht="15.75" x14ac:dyDescent="0.2">
      <c r="A1649" s="16"/>
      <c r="B1649" s="16"/>
    </row>
    <row r="1650" spans="1:2" ht="15.75" x14ac:dyDescent="0.2">
      <c r="A1650" s="16"/>
      <c r="B1650" s="16"/>
    </row>
    <row r="1651" spans="1:2" ht="15.75" x14ac:dyDescent="0.2">
      <c r="A1651" s="16"/>
      <c r="B1651" s="16"/>
    </row>
    <row r="1652" spans="1:2" ht="15.75" x14ac:dyDescent="0.2">
      <c r="A1652" s="16"/>
      <c r="B1652" s="16"/>
    </row>
    <row r="1653" spans="1:2" ht="15.75" x14ac:dyDescent="0.2">
      <c r="A1653" s="16"/>
      <c r="B1653" s="16"/>
    </row>
    <row r="1654" spans="1:2" ht="15.75" x14ac:dyDescent="0.2">
      <c r="A1654" s="16"/>
      <c r="B1654" s="16"/>
    </row>
    <row r="1655" spans="1:2" ht="15.75" x14ac:dyDescent="0.2">
      <c r="A1655" s="16"/>
      <c r="B1655" s="16"/>
    </row>
    <row r="1656" spans="1:2" ht="15.75" x14ac:dyDescent="0.2">
      <c r="A1656" s="16"/>
      <c r="B1656" s="16"/>
    </row>
    <row r="1657" spans="1:2" ht="15.75" x14ac:dyDescent="0.2">
      <c r="A1657" s="16"/>
      <c r="B1657" s="16"/>
    </row>
    <row r="1658" spans="1:2" ht="15.75" x14ac:dyDescent="0.2">
      <c r="A1658" s="16"/>
      <c r="B1658" s="16"/>
    </row>
    <row r="1659" spans="1:2" ht="15.75" x14ac:dyDescent="0.2">
      <c r="A1659" s="16"/>
      <c r="B1659" s="16"/>
    </row>
    <row r="1660" spans="1:2" ht="15.75" x14ac:dyDescent="0.2">
      <c r="A1660" s="16"/>
      <c r="B1660" s="16"/>
    </row>
    <row r="1661" spans="1:2" ht="15.75" x14ac:dyDescent="0.2">
      <c r="A1661" s="16"/>
      <c r="B1661" s="16"/>
    </row>
    <row r="1662" spans="1:2" ht="15.75" x14ac:dyDescent="0.2">
      <c r="A1662" s="16"/>
      <c r="B1662" s="16"/>
    </row>
    <row r="1663" spans="1:2" ht="15.75" x14ac:dyDescent="0.2">
      <c r="A1663" s="16"/>
      <c r="B1663" s="16"/>
    </row>
    <row r="1664" spans="1:2" ht="15.75" x14ac:dyDescent="0.2">
      <c r="A1664" s="16"/>
      <c r="B1664" s="16"/>
    </row>
    <row r="1665" spans="1:2" ht="15.75" x14ac:dyDescent="0.2">
      <c r="A1665" s="16"/>
      <c r="B1665" s="16"/>
    </row>
    <row r="1666" spans="1:2" ht="15.75" x14ac:dyDescent="0.2">
      <c r="A1666" s="16"/>
      <c r="B1666" s="16"/>
    </row>
    <row r="1667" spans="1:2" ht="15.75" x14ac:dyDescent="0.2">
      <c r="A1667" s="16"/>
      <c r="B1667" s="16"/>
    </row>
    <row r="1668" spans="1:2" ht="15.75" x14ac:dyDescent="0.2">
      <c r="A1668" s="16"/>
      <c r="B1668" s="16"/>
    </row>
    <row r="1669" spans="1:2" ht="15.75" x14ac:dyDescent="0.2">
      <c r="A1669" s="16"/>
      <c r="B1669" s="16"/>
    </row>
    <row r="1670" spans="1:2" ht="15.75" x14ac:dyDescent="0.2">
      <c r="A1670" s="16"/>
      <c r="B1670" s="16"/>
    </row>
    <row r="1671" spans="1:2" ht="15.75" x14ac:dyDescent="0.2">
      <c r="A1671" s="16"/>
      <c r="B1671" s="16"/>
    </row>
    <row r="1672" spans="1:2" ht="15.75" x14ac:dyDescent="0.2">
      <c r="A1672" s="16"/>
      <c r="B1672" s="16"/>
    </row>
    <row r="1673" spans="1:2" ht="15.75" x14ac:dyDescent="0.2">
      <c r="A1673" s="16"/>
      <c r="B1673" s="16"/>
    </row>
    <row r="1674" spans="1:2" ht="15.75" x14ac:dyDescent="0.2">
      <c r="A1674" s="16"/>
      <c r="B1674" s="16"/>
    </row>
    <row r="1675" spans="1:2" ht="15.75" x14ac:dyDescent="0.2">
      <c r="A1675" s="16"/>
      <c r="B1675" s="16"/>
    </row>
    <row r="1676" spans="1:2" ht="15.75" x14ac:dyDescent="0.2">
      <c r="A1676" s="16"/>
      <c r="B1676" s="16"/>
    </row>
    <row r="1677" spans="1:2" ht="15.75" x14ac:dyDescent="0.2">
      <c r="A1677" s="16"/>
      <c r="B1677" s="16"/>
    </row>
    <row r="1678" spans="1:2" ht="15.75" x14ac:dyDescent="0.2">
      <c r="A1678" s="16"/>
      <c r="B1678" s="16"/>
    </row>
    <row r="1679" spans="1:2" ht="15.75" x14ac:dyDescent="0.2">
      <c r="A1679" s="16"/>
      <c r="B1679" s="16"/>
    </row>
    <row r="1680" spans="1:2" ht="15.75" x14ac:dyDescent="0.2">
      <c r="A1680" s="16"/>
      <c r="B1680" s="16"/>
    </row>
    <row r="1681" spans="1:2" ht="15.75" x14ac:dyDescent="0.2">
      <c r="A1681" s="16"/>
      <c r="B1681" s="16"/>
    </row>
    <row r="1682" spans="1:2" ht="15.75" x14ac:dyDescent="0.2">
      <c r="A1682" s="16"/>
      <c r="B1682" s="16"/>
    </row>
    <row r="1683" spans="1:2" ht="15.75" x14ac:dyDescent="0.2">
      <c r="A1683" s="16"/>
      <c r="B1683" s="16"/>
    </row>
    <row r="1684" spans="1:2" ht="15.75" x14ac:dyDescent="0.2">
      <c r="A1684" s="16"/>
      <c r="B1684" s="16"/>
    </row>
    <row r="1685" spans="1:2" ht="15.75" x14ac:dyDescent="0.2">
      <c r="A1685" s="16"/>
      <c r="B1685" s="16"/>
    </row>
    <row r="1686" spans="1:2" ht="15.75" x14ac:dyDescent="0.2">
      <c r="A1686" s="16"/>
      <c r="B1686" s="16"/>
    </row>
    <row r="1687" spans="1:2" ht="15.75" x14ac:dyDescent="0.2">
      <c r="A1687" s="16"/>
      <c r="B1687" s="16"/>
    </row>
    <row r="1688" spans="1:2" ht="15.75" x14ac:dyDescent="0.2">
      <c r="A1688" s="16"/>
      <c r="B1688" s="16"/>
    </row>
    <row r="1689" spans="1:2" ht="15.75" x14ac:dyDescent="0.2">
      <c r="A1689" s="16"/>
      <c r="B1689" s="16"/>
    </row>
    <row r="1690" spans="1:2" ht="15.75" x14ac:dyDescent="0.2">
      <c r="A1690" s="16"/>
      <c r="B1690" s="16"/>
    </row>
    <row r="1691" spans="1:2" ht="15.75" x14ac:dyDescent="0.2">
      <c r="A1691" s="16"/>
      <c r="B1691" s="16"/>
    </row>
    <row r="1692" spans="1:2" ht="15.75" x14ac:dyDescent="0.2">
      <c r="A1692" s="16"/>
      <c r="B1692" s="16"/>
    </row>
    <row r="1693" spans="1:2" ht="15.75" x14ac:dyDescent="0.2">
      <c r="A1693" s="16"/>
      <c r="B1693" s="16"/>
    </row>
    <row r="1694" spans="1:2" ht="15.75" x14ac:dyDescent="0.2">
      <c r="A1694" s="16"/>
      <c r="B1694" s="16"/>
    </row>
    <row r="1695" spans="1:2" ht="15.75" x14ac:dyDescent="0.2">
      <c r="A1695" s="16"/>
      <c r="B1695" s="16"/>
    </row>
    <row r="1696" spans="1:2" ht="15.75" x14ac:dyDescent="0.2">
      <c r="A1696" s="16"/>
      <c r="B1696" s="16"/>
    </row>
    <row r="1697" spans="1:2" ht="15.75" x14ac:dyDescent="0.2">
      <c r="A1697" s="16"/>
      <c r="B1697" s="16"/>
    </row>
    <row r="1698" spans="1:2" ht="15.75" x14ac:dyDescent="0.2">
      <c r="A1698" s="16"/>
      <c r="B1698" s="16"/>
    </row>
    <row r="1699" spans="1:2" ht="15.75" x14ac:dyDescent="0.2">
      <c r="A1699" s="16"/>
      <c r="B1699" s="16"/>
    </row>
    <row r="1700" spans="1:2" ht="15.75" x14ac:dyDescent="0.2">
      <c r="A1700" s="16"/>
      <c r="B1700" s="16"/>
    </row>
    <row r="1701" spans="1:2" ht="15.75" x14ac:dyDescent="0.2">
      <c r="A1701" s="16"/>
      <c r="B1701" s="16"/>
    </row>
    <row r="1702" spans="1:2" ht="15.75" x14ac:dyDescent="0.2">
      <c r="A1702" s="16"/>
      <c r="B1702" s="16"/>
    </row>
    <row r="1703" spans="1:2" ht="15.75" x14ac:dyDescent="0.2">
      <c r="A1703" s="16"/>
      <c r="B1703" s="16"/>
    </row>
    <row r="1704" spans="1:2" ht="15.75" x14ac:dyDescent="0.2">
      <c r="A1704" s="16"/>
      <c r="B1704" s="16"/>
    </row>
    <row r="1705" spans="1:2" ht="15.75" x14ac:dyDescent="0.2">
      <c r="A1705" s="16"/>
      <c r="B1705" s="16"/>
    </row>
    <row r="1706" spans="1:2" ht="15.75" x14ac:dyDescent="0.2">
      <c r="A1706" s="16"/>
      <c r="B1706" s="16"/>
    </row>
    <row r="1707" spans="1:2" ht="15.75" x14ac:dyDescent="0.2">
      <c r="A1707" s="16"/>
      <c r="B1707" s="16"/>
    </row>
    <row r="1708" spans="1:2" ht="15.75" x14ac:dyDescent="0.2">
      <c r="A1708" s="16"/>
      <c r="B1708" s="16"/>
    </row>
    <row r="1709" spans="1:2" ht="15.75" x14ac:dyDescent="0.2">
      <c r="A1709" s="16"/>
      <c r="B1709" s="16"/>
    </row>
    <row r="1710" spans="1:2" ht="15.75" x14ac:dyDescent="0.2">
      <c r="A1710" s="16"/>
      <c r="B1710" s="16"/>
    </row>
    <row r="1711" spans="1:2" ht="15.75" x14ac:dyDescent="0.2">
      <c r="A1711" s="16"/>
      <c r="B1711" s="16"/>
    </row>
    <row r="1712" spans="1:2" ht="15.75" x14ac:dyDescent="0.2">
      <c r="A1712" s="16"/>
      <c r="B1712" s="16"/>
    </row>
    <row r="1713" spans="1:2" ht="15.75" x14ac:dyDescent="0.2">
      <c r="A1713" s="16"/>
      <c r="B1713" s="16"/>
    </row>
    <row r="1714" spans="1:2" ht="15.75" x14ac:dyDescent="0.2">
      <c r="A1714" s="16"/>
      <c r="B1714" s="16"/>
    </row>
    <row r="1715" spans="1:2" ht="15.75" x14ac:dyDescent="0.2">
      <c r="A1715" s="16"/>
      <c r="B1715" s="16"/>
    </row>
    <row r="1716" spans="1:2" ht="15.75" x14ac:dyDescent="0.2">
      <c r="A1716" s="16"/>
      <c r="B1716" s="16"/>
    </row>
    <row r="1717" spans="1:2" ht="15.75" x14ac:dyDescent="0.2">
      <c r="A1717" s="16"/>
      <c r="B1717" s="16"/>
    </row>
    <row r="1718" spans="1:2" ht="15.75" x14ac:dyDescent="0.2">
      <c r="A1718" s="16"/>
      <c r="B1718" s="16"/>
    </row>
    <row r="1719" spans="1:2" ht="15.75" x14ac:dyDescent="0.2">
      <c r="A1719" s="16"/>
      <c r="B1719" s="16"/>
    </row>
    <row r="1720" spans="1:2" ht="15.75" x14ac:dyDescent="0.2">
      <c r="A1720" s="16"/>
      <c r="B1720" s="16"/>
    </row>
    <row r="1721" spans="1:2" ht="15.75" x14ac:dyDescent="0.2">
      <c r="A1721" s="16"/>
      <c r="B1721" s="16"/>
    </row>
    <row r="1722" spans="1:2" ht="15.75" x14ac:dyDescent="0.2">
      <c r="A1722" s="16"/>
      <c r="B1722" s="16"/>
    </row>
    <row r="1723" spans="1:2" ht="15.75" x14ac:dyDescent="0.2">
      <c r="A1723" s="16"/>
      <c r="B1723" s="16"/>
    </row>
    <row r="1724" spans="1:2" ht="15.75" x14ac:dyDescent="0.2">
      <c r="A1724" s="16"/>
      <c r="B1724" s="16"/>
    </row>
    <row r="1725" spans="1:2" ht="15.75" x14ac:dyDescent="0.2">
      <c r="A1725" s="16"/>
      <c r="B1725" s="16"/>
    </row>
    <row r="1726" spans="1:2" ht="15.75" x14ac:dyDescent="0.2">
      <c r="A1726" s="16"/>
      <c r="B1726" s="16"/>
    </row>
    <row r="1727" spans="1:2" ht="15.75" x14ac:dyDescent="0.2">
      <c r="A1727" s="16"/>
      <c r="B1727" s="16"/>
    </row>
    <row r="1728" spans="1:2" ht="15.75" x14ac:dyDescent="0.2">
      <c r="A1728" s="16"/>
      <c r="B1728" s="16"/>
    </row>
    <row r="1729" spans="1:2" ht="15.75" x14ac:dyDescent="0.2">
      <c r="A1729" s="16"/>
      <c r="B1729" s="16"/>
    </row>
    <row r="1730" spans="1:2" ht="15.75" x14ac:dyDescent="0.2">
      <c r="A1730" s="16"/>
      <c r="B1730" s="16"/>
    </row>
    <row r="1731" spans="1:2" ht="15.75" x14ac:dyDescent="0.2">
      <c r="A1731" s="16"/>
      <c r="B1731" s="16"/>
    </row>
    <row r="1732" spans="1:2" ht="15.75" x14ac:dyDescent="0.2">
      <c r="A1732" s="16"/>
      <c r="B1732" s="16"/>
    </row>
    <row r="1733" spans="1:2" ht="15.75" x14ac:dyDescent="0.2">
      <c r="A1733" s="16"/>
      <c r="B1733" s="16"/>
    </row>
    <row r="1734" spans="1:2" ht="15.75" x14ac:dyDescent="0.2">
      <c r="A1734" s="16"/>
      <c r="B1734" s="16"/>
    </row>
    <row r="1735" spans="1:2" ht="15.75" x14ac:dyDescent="0.2">
      <c r="A1735" s="16"/>
      <c r="B1735" s="16"/>
    </row>
    <row r="1736" spans="1:2" ht="15.75" x14ac:dyDescent="0.2">
      <c r="A1736" s="16"/>
      <c r="B1736" s="16"/>
    </row>
    <row r="1737" spans="1:2" ht="15.75" x14ac:dyDescent="0.2">
      <c r="A1737" s="16"/>
      <c r="B1737" s="16"/>
    </row>
    <row r="1738" spans="1:2" ht="15.75" x14ac:dyDescent="0.2">
      <c r="A1738" s="16"/>
      <c r="B1738" s="16"/>
    </row>
    <row r="1739" spans="1:2" ht="15.75" x14ac:dyDescent="0.2">
      <c r="A1739" s="16"/>
      <c r="B1739" s="16"/>
    </row>
    <row r="1740" spans="1:2" ht="15.75" x14ac:dyDescent="0.2">
      <c r="A1740" s="16"/>
      <c r="B1740" s="16"/>
    </row>
    <row r="1741" spans="1:2" ht="15.75" x14ac:dyDescent="0.2">
      <c r="A1741" s="16"/>
      <c r="B1741" s="16"/>
    </row>
    <row r="1742" spans="1:2" ht="15.75" x14ac:dyDescent="0.2">
      <c r="A1742" s="16"/>
      <c r="B1742" s="16"/>
    </row>
    <row r="1743" spans="1:2" ht="15.75" x14ac:dyDescent="0.2">
      <c r="A1743" s="16"/>
      <c r="B1743" s="16"/>
    </row>
    <row r="1744" spans="1:2" ht="15.75" x14ac:dyDescent="0.2">
      <c r="A1744" s="16"/>
      <c r="B1744" s="16"/>
    </row>
    <row r="1745" spans="1:2" ht="15.75" x14ac:dyDescent="0.2">
      <c r="A1745" s="16"/>
      <c r="B1745" s="16"/>
    </row>
    <row r="1746" spans="1:2" ht="15.75" x14ac:dyDescent="0.2">
      <c r="A1746" s="16"/>
      <c r="B1746" s="16"/>
    </row>
    <row r="1747" spans="1:2" ht="15.75" x14ac:dyDescent="0.2">
      <c r="A1747" s="16"/>
      <c r="B1747" s="16"/>
    </row>
    <row r="1748" spans="1:2" ht="15.75" x14ac:dyDescent="0.2">
      <c r="A1748" s="16"/>
      <c r="B1748" s="16"/>
    </row>
    <row r="1749" spans="1:2" ht="15.75" x14ac:dyDescent="0.2">
      <c r="A1749" s="16"/>
      <c r="B1749" s="16"/>
    </row>
    <row r="1750" spans="1:2" ht="15.75" x14ac:dyDescent="0.2">
      <c r="A1750" s="16"/>
      <c r="B1750" s="16"/>
    </row>
    <row r="1751" spans="1:2" ht="15.75" x14ac:dyDescent="0.2">
      <c r="A1751" s="16"/>
      <c r="B1751" s="16"/>
    </row>
    <row r="1752" spans="1:2" ht="15.75" x14ac:dyDescent="0.2">
      <c r="A1752" s="16"/>
      <c r="B1752" s="16"/>
    </row>
    <row r="1753" spans="1:2" ht="15.75" x14ac:dyDescent="0.2">
      <c r="A1753" s="16"/>
      <c r="B1753" s="16"/>
    </row>
    <row r="1754" spans="1:2" ht="15.75" x14ac:dyDescent="0.2">
      <c r="A1754" s="16"/>
      <c r="B1754" s="16"/>
    </row>
    <row r="1755" spans="1:2" ht="15.75" x14ac:dyDescent="0.2">
      <c r="A1755" s="16"/>
      <c r="B1755" s="16"/>
    </row>
    <row r="1756" spans="1:2" ht="15.75" x14ac:dyDescent="0.2">
      <c r="A1756" s="16"/>
      <c r="B1756" s="16"/>
    </row>
    <row r="1757" spans="1:2" ht="15.75" x14ac:dyDescent="0.2">
      <c r="A1757" s="16"/>
      <c r="B1757" s="16"/>
    </row>
    <row r="1758" spans="1:2" ht="15.75" x14ac:dyDescent="0.2">
      <c r="A1758" s="16"/>
      <c r="B1758" s="16"/>
    </row>
    <row r="1759" spans="1:2" ht="15.75" x14ac:dyDescent="0.2">
      <c r="A1759" s="16"/>
      <c r="B1759" s="16"/>
    </row>
    <row r="1760" spans="1:2" ht="15.75" x14ac:dyDescent="0.2">
      <c r="A1760" s="16"/>
      <c r="B1760" s="16"/>
    </row>
    <row r="1761" spans="1:2" ht="15.75" x14ac:dyDescent="0.2">
      <c r="A1761" s="16"/>
      <c r="B1761" s="16"/>
    </row>
    <row r="1762" spans="1:2" ht="15.75" x14ac:dyDescent="0.2">
      <c r="A1762" s="16"/>
      <c r="B1762" s="16"/>
    </row>
    <row r="1763" spans="1:2" ht="15.75" x14ac:dyDescent="0.2">
      <c r="A1763" s="16"/>
      <c r="B1763" s="16"/>
    </row>
    <row r="1764" spans="1:2" ht="15.75" x14ac:dyDescent="0.2">
      <c r="A1764" s="16"/>
      <c r="B1764" s="16"/>
    </row>
    <row r="1765" spans="1:2" ht="15.75" x14ac:dyDescent="0.2">
      <c r="A1765" s="16"/>
      <c r="B1765" s="16"/>
    </row>
    <row r="1766" spans="1:2" ht="15.75" x14ac:dyDescent="0.2">
      <c r="A1766" s="16"/>
      <c r="B1766" s="16"/>
    </row>
    <row r="1767" spans="1:2" ht="15.75" x14ac:dyDescent="0.2">
      <c r="A1767" s="16"/>
      <c r="B1767" s="16"/>
    </row>
    <row r="1768" spans="1:2" ht="15.75" x14ac:dyDescent="0.2">
      <c r="A1768" s="16"/>
      <c r="B1768" s="16"/>
    </row>
    <row r="1769" spans="1:2" ht="15.75" x14ac:dyDescent="0.2">
      <c r="A1769" s="16"/>
      <c r="B1769" s="16"/>
    </row>
    <row r="1770" spans="1:2" ht="15.75" x14ac:dyDescent="0.2">
      <c r="A1770" s="16"/>
      <c r="B1770" s="16"/>
    </row>
    <row r="1771" spans="1:2" ht="15.75" x14ac:dyDescent="0.2">
      <c r="A1771" s="16"/>
      <c r="B1771" s="16"/>
    </row>
    <row r="1772" spans="1:2" ht="15.75" x14ac:dyDescent="0.2">
      <c r="A1772" s="16"/>
      <c r="B1772" s="16"/>
    </row>
    <row r="1773" spans="1:2" ht="15.75" x14ac:dyDescent="0.2">
      <c r="A1773" s="16"/>
      <c r="B1773" s="16"/>
    </row>
    <row r="1774" spans="1:2" ht="15.75" x14ac:dyDescent="0.2">
      <c r="A1774" s="16"/>
      <c r="B1774" s="16"/>
    </row>
    <row r="1775" spans="1:2" ht="15.75" x14ac:dyDescent="0.2">
      <c r="A1775" s="16"/>
      <c r="B1775" s="16"/>
    </row>
    <row r="1776" spans="1:2" ht="15.75" x14ac:dyDescent="0.2">
      <c r="A1776" s="16"/>
      <c r="B1776" s="16"/>
    </row>
    <row r="1777" spans="1:2" ht="15.75" x14ac:dyDescent="0.2">
      <c r="A1777" s="16"/>
      <c r="B1777" s="16"/>
    </row>
    <row r="1778" spans="1:2" ht="15.75" x14ac:dyDescent="0.2">
      <c r="A1778" s="16"/>
      <c r="B1778" s="16"/>
    </row>
    <row r="1779" spans="1:2" ht="15.75" x14ac:dyDescent="0.2">
      <c r="A1779" s="16"/>
      <c r="B1779" s="16"/>
    </row>
    <row r="1780" spans="1:2" ht="15.75" x14ac:dyDescent="0.2">
      <c r="A1780" s="16"/>
      <c r="B1780" s="16"/>
    </row>
    <row r="1781" spans="1:2" ht="15.75" x14ac:dyDescent="0.2">
      <c r="A1781" s="16"/>
      <c r="B1781" s="16"/>
    </row>
    <row r="1782" spans="1:2" ht="15.75" x14ac:dyDescent="0.2">
      <c r="A1782" s="16"/>
      <c r="B1782" s="16"/>
    </row>
    <row r="1783" spans="1:2" ht="15.75" x14ac:dyDescent="0.2">
      <c r="A1783" s="16"/>
      <c r="B1783" s="16"/>
    </row>
    <row r="1784" spans="1:2" ht="15.75" x14ac:dyDescent="0.2">
      <c r="A1784" s="16"/>
      <c r="B1784" s="16"/>
    </row>
    <row r="1785" spans="1:2" ht="15.75" x14ac:dyDescent="0.2">
      <c r="A1785" s="16"/>
      <c r="B1785" s="16"/>
    </row>
    <row r="1786" spans="1:2" ht="15.75" x14ac:dyDescent="0.2">
      <c r="A1786" s="16"/>
      <c r="B1786" s="16"/>
    </row>
    <row r="1787" spans="1:2" ht="15.75" x14ac:dyDescent="0.2">
      <c r="A1787" s="16"/>
      <c r="B1787" s="16"/>
    </row>
    <row r="1788" spans="1:2" ht="15.75" x14ac:dyDescent="0.2">
      <c r="A1788" s="16"/>
      <c r="B1788" s="16"/>
    </row>
    <row r="1789" spans="1:2" ht="15.75" x14ac:dyDescent="0.2">
      <c r="A1789" s="16"/>
      <c r="B1789" s="16"/>
    </row>
    <row r="1790" spans="1:2" ht="15.75" x14ac:dyDescent="0.2">
      <c r="A1790" s="16"/>
      <c r="B1790" s="16"/>
    </row>
    <row r="1791" spans="1:2" ht="15.75" x14ac:dyDescent="0.2">
      <c r="A1791" s="16"/>
      <c r="B1791" s="16"/>
    </row>
    <row r="1792" spans="1:2" ht="15.75" x14ac:dyDescent="0.2">
      <c r="A1792" s="16"/>
      <c r="B1792" s="16"/>
    </row>
    <row r="1793" spans="1:2" ht="15.75" x14ac:dyDescent="0.2">
      <c r="A1793" s="16"/>
      <c r="B1793" s="16"/>
    </row>
    <row r="1794" spans="1:2" ht="15.75" x14ac:dyDescent="0.2">
      <c r="A1794" s="16"/>
      <c r="B1794" s="16"/>
    </row>
    <row r="1795" spans="1:2" ht="15.75" x14ac:dyDescent="0.2">
      <c r="A1795" s="16"/>
      <c r="B1795" s="16"/>
    </row>
    <row r="1796" spans="1:2" ht="15.75" x14ac:dyDescent="0.2">
      <c r="A1796" s="16"/>
      <c r="B1796" s="16"/>
    </row>
    <row r="1797" spans="1:2" ht="15.75" x14ac:dyDescent="0.2">
      <c r="A1797" s="16"/>
      <c r="B1797" s="16"/>
    </row>
    <row r="1798" spans="1:2" ht="15.75" x14ac:dyDescent="0.2">
      <c r="A1798" s="16"/>
      <c r="B1798" s="16"/>
    </row>
    <row r="1799" spans="1:2" ht="15.75" x14ac:dyDescent="0.2">
      <c r="A1799" s="16"/>
      <c r="B1799" s="16"/>
    </row>
    <row r="1800" spans="1:2" ht="15.75" x14ac:dyDescent="0.2">
      <c r="A1800" s="16"/>
      <c r="B1800" s="16"/>
    </row>
    <row r="1801" spans="1:2" ht="15.75" x14ac:dyDescent="0.2">
      <c r="A1801" s="16"/>
      <c r="B1801" s="16"/>
    </row>
    <row r="1802" spans="1:2" ht="15.75" x14ac:dyDescent="0.2">
      <c r="A1802" s="16"/>
      <c r="B1802" s="16"/>
    </row>
    <row r="1803" spans="1:2" ht="15.75" x14ac:dyDescent="0.2">
      <c r="A1803" s="16"/>
      <c r="B1803" s="16"/>
    </row>
    <row r="1804" spans="1:2" ht="15.75" x14ac:dyDescent="0.2">
      <c r="A1804" s="16"/>
      <c r="B1804" s="16"/>
    </row>
    <row r="1805" spans="1:2" ht="15.75" x14ac:dyDescent="0.2">
      <c r="A1805" s="16"/>
      <c r="B1805" s="16"/>
    </row>
    <row r="1806" spans="1:2" ht="15.75" x14ac:dyDescent="0.2">
      <c r="A1806" s="16"/>
      <c r="B1806" s="16"/>
    </row>
    <row r="1807" spans="1:2" ht="15.75" x14ac:dyDescent="0.2">
      <c r="A1807" s="16"/>
      <c r="B1807" s="16"/>
    </row>
    <row r="1808" spans="1:2" ht="15.75" x14ac:dyDescent="0.2">
      <c r="A1808" s="16"/>
      <c r="B1808" s="16"/>
    </row>
    <row r="1809" spans="1:2" ht="15.75" x14ac:dyDescent="0.2">
      <c r="A1809" s="16"/>
      <c r="B1809" s="16"/>
    </row>
    <row r="1810" spans="1:2" ht="15.75" x14ac:dyDescent="0.2">
      <c r="A1810" s="16"/>
      <c r="B1810" s="16"/>
    </row>
    <row r="1811" spans="1:2" ht="15.75" x14ac:dyDescent="0.2">
      <c r="A1811" s="16"/>
      <c r="B1811" s="16"/>
    </row>
    <row r="1812" spans="1:2" ht="15.75" x14ac:dyDescent="0.2">
      <c r="A1812" s="16"/>
      <c r="B1812" s="16"/>
    </row>
  </sheetData>
  <mergeCells count="21">
    <mergeCell ref="A43:B43"/>
    <mergeCell ref="A1:B1"/>
    <mergeCell ref="A2:B2"/>
    <mergeCell ref="A3:B3"/>
    <mergeCell ref="A5:B5"/>
    <mergeCell ref="A6:B6"/>
    <mergeCell ref="A23:B23"/>
    <mergeCell ref="A24:B24"/>
    <mergeCell ref="A25:B25"/>
    <mergeCell ref="A27:B27"/>
    <mergeCell ref="A41:B41"/>
    <mergeCell ref="A42:B42"/>
    <mergeCell ref="A80:B80"/>
    <mergeCell ref="A81:B81"/>
    <mergeCell ref="A83:B83"/>
    <mergeCell ref="A45:B45"/>
    <mergeCell ref="A60:B60"/>
    <mergeCell ref="A61:B61"/>
    <mergeCell ref="A62:B62"/>
    <mergeCell ref="A64:B64"/>
    <mergeCell ref="A79:B79"/>
  </mergeCells>
  <printOptions horizontalCentered="1"/>
  <pageMargins left="0" right="0" top="0.39370078740157483" bottom="0.19685039370078741" header="0.51181102362204722" footer="0.51181102362204722"/>
  <pageSetup paperSize="9" scale="83" orientation="portrait" blackAndWhite="1" horizontalDpi="300" verticalDpi="300" r:id="rId1"/>
  <headerFooter alignWithMargins="0">
    <oddFooter>&amp;C&amp;P</oddFooter>
  </headerFooter>
  <rowBreaks count="1" manualBreakCount="1">
    <brk id="59" max="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indexed="33"/>
  </sheetPr>
  <dimension ref="A1:E1812"/>
  <sheetViews>
    <sheetView zoomScale="135" zoomScaleNormal="135" zoomScaleSheetLayoutView="120" workbookViewId="0">
      <selection activeCell="L18" sqref="L18"/>
    </sheetView>
  </sheetViews>
  <sheetFormatPr defaultRowHeight="15" x14ac:dyDescent="0.2"/>
  <cols>
    <col min="1" max="1" width="70.7109375" style="14" customWidth="1"/>
    <col min="2" max="2" width="12.28515625" style="14" customWidth="1"/>
    <col min="257" max="257" width="94.5703125" customWidth="1"/>
    <col min="258" max="258" width="16.5703125" customWidth="1"/>
    <col min="513" max="513" width="94.5703125" customWidth="1"/>
    <col min="514" max="514" width="16.5703125" customWidth="1"/>
    <col min="769" max="769" width="94.5703125" customWidth="1"/>
    <col min="770" max="770" width="16.5703125" customWidth="1"/>
    <col min="1025" max="1025" width="94.5703125" customWidth="1"/>
    <col min="1026" max="1026" width="16.5703125" customWidth="1"/>
    <col min="1281" max="1281" width="94.5703125" customWidth="1"/>
    <col min="1282" max="1282" width="16.5703125" customWidth="1"/>
    <col min="1537" max="1537" width="94.5703125" customWidth="1"/>
    <col min="1538" max="1538" width="16.5703125" customWidth="1"/>
    <col min="1793" max="1793" width="94.5703125" customWidth="1"/>
    <col min="1794" max="1794" width="16.5703125" customWidth="1"/>
    <col min="2049" max="2049" width="94.5703125" customWidth="1"/>
    <col min="2050" max="2050" width="16.5703125" customWidth="1"/>
    <col min="2305" max="2305" width="94.5703125" customWidth="1"/>
    <col min="2306" max="2306" width="16.5703125" customWidth="1"/>
    <col min="2561" max="2561" width="94.5703125" customWidth="1"/>
    <col min="2562" max="2562" width="16.5703125" customWidth="1"/>
    <col min="2817" max="2817" width="94.5703125" customWidth="1"/>
    <col min="2818" max="2818" width="16.5703125" customWidth="1"/>
    <col min="3073" max="3073" width="94.5703125" customWidth="1"/>
    <col min="3074" max="3074" width="16.5703125" customWidth="1"/>
    <col min="3329" max="3329" width="94.5703125" customWidth="1"/>
    <col min="3330" max="3330" width="16.5703125" customWidth="1"/>
    <col min="3585" max="3585" width="94.5703125" customWidth="1"/>
    <col min="3586" max="3586" width="16.5703125" customWidth="1"/>
    <col min="3841" max="3841" width="94.5703125" customWidth="1"/>
    <col min="3842" max="3842" width="16.5703125" customWidth="1"/>
    <col min="4097" max="4097" width="94.5703125" customWidth="1"/>
    <col min="4098" max="4098" width="16.5703125" customWidth="1"/>
    <col min="4353" max="4353" width="94.5703125" customWidth="1"/>
    <col min="4354" max="4354" width="16.5703125" customWidth="1"/>
    <col min="4609" max="4609" width="94.5703125" customWidth="1"/>
    <col min="4610" max="4610" width="16.5703125" customWidth="1"/>
    <col min="4865" max="4865" width="94.5703125" customWidth="1"/>
    <col min="4866" max="4866" width="16.5703125" customWidth="1"/>
    <col min="5121" max="5121" width="94.5703125" customWidth="1"/>
    <col min="5122" max="5122" width="16.5703125" customWidth="1"/>
    <col min="5377" max="5377" width="94.5703125" customWidth="1"/>
    <col min="5378" max="5378" width="16.5703125" customWidth="1"/>
    <col min="5633" max="5633" width="94.5703125" customWidth="1"/>
    <col min="5634" max="5634" width="16.5703125" customWidth="1"/>
    <col min="5889" max="5889" width="94.5703125" customWidth="1"/>
    <col min="5890" max="5890" width="16.5703125" customWidth="1"/>
    <col min="6145" max="6145" width="94.5703125" customWidth="1"/>
    <col min="6146" max="6146" width="16.5703125" customWidth="1"/>
    <col min="6401" max="6401" width="94.5703125" customWidth="1"/>
    <col min="6402" max="6402" width="16.5703125" customWidth="1"/>
    <col min="6657" max="6657" width="94.5703125" customWidth="1"/>
    <col min="6658" max="6658" width="16.5703125" customWidth="1"/>
    <col min="6913" max="6913" width="94.5703125" customWidth="1"/>
    <col min="6914" max="6914" width="16.5703125" customWidth="1"/>
    <col min="7169" max="7169" width="94.5703125" customWidth="1"/>
    <col min="7170" max="7170" width="16.5703125" customWidth="1"/>
    <col min="7425" max="7425" width="94.5703125" customWidth="1"/>
    <col min="7426" max="7426" width="16.5703125" customWidth="1"/>
    <col min="7681" max="7681" width="94.5703125" customWidth="1"/>
    <col min="7682" max="7682" width="16.5703125" customWidth="1"/>
    <col min="7937" max="7937" width="94.5703125" customWidth="1"/>
    <col min="7938" max="7938" width="16.5703125" customWidth="1"/>
    <col min="8193" max="8193" width="94.5703125" customWidth="1"/>
    <col min="8194" max="8194" width="16.5703125" customWidth="1"/>
    <col min="8449" max="8449" width="94.5703125" customWidth="1"/>
    <col min="8450" max="8450" width="16.5703125" customWidth="1"/>
    <col min="8705" max="8705" width="94.5703125" customWidth="1"/>
    <col min="8706" max="8706" width="16.5703125" customWidth="1"/>
    <col min="8961" max="8961" width="94.5703125" customWidth="1"/>
    <col min="8962" max="8962" width="16.5703125" customWidth="1"/>
    <col min="9217" max="9217" width="94.5703125" customWidth="1"/>
    <col min="9218" max="9218" width="16.5703125" customWidth="1"/>
    <col min="9473" max="9473" width="94.5703125" customWidth="1"/>
    <col min="9474" max="9474" width="16.5703125" customWidth="1"/>
    <col min="9729" max="9729" width="94.5703125" customWidth="1"/>
    <col min="9730" max="9730" width="16.5703125" customWidth="1"/>
    <col min="9985" max="9985" width="94.5703125" customWidth="1"/>
    <col min="9986" max="9986" width="16.5703125" customWidth="1"/>
    <col min="10241" max="10241" width="94.5703125" customWidth="1"/>
    <col min="10242" max="10242" width="16.5703125" customWidth="1"/>
    <col min="10497" max="10497" width="94.5703125" customWidth="1"/>
    <col min="10498" max="10498" width="16.5703125" customWidth="1"/>
    <col min="10753" max="10753" width="94.5703125" customWidth="1"/>
    <col min="10754" max="10754" width="16.5703125" customWidth="1"/>
    <col min="11009" max="11009" width="94.5703125" customWidth="1"/>
    <col min="11010" max="11010" width="16.5703125" customWidth="1"/>
    <col min="11265" max="11265" width="94.5703125" customWidth="1"/>
    <col min="11266" max="11266" width="16.5703125" customWidth="1"/>
    <col min="11521" max="11521" width="94.5703125" customWidth="1"/>
    <col min="11522" max="11522" width="16.5703125" customWidth="1"/>
    <col min="11777" max="11777" width="94.5703125" customWidth="1"/>
    <col min="11778" max="11778" width="16.5703125" customWidth="1"/>
    <col min="12033" max="12033" width="94.5703125" customWidth="1"/>
    <col min="12034" max="12034" width="16.5703125" customWidth="1"/>
    <col min="12289" max="12289" width="94.5703125" customWidth="1"/>
    <col min="12290" max="12290" width="16.5703125" customWidth="1"/>
    <col min="12545" max="12545" width="94.5703125" customWidth="1"/>
    <col min="12546" max="12546" width="16.5703125" customWidth="1"/>
    <col min="12801" max="12801" width="94.5703125" customWidth="1"/>
    <col min="12802" max="12802" width="16.5703125" customWidth="1"/>
    <col min="13057" max="13057" width="94.5703125" customWidth="1"/>
    <col min="13058" max="13058" width="16.5703125" customWidth="1"/>
    <col min="13313" max="13313" width="94.5703125" customWidth="1"/>
    <col min="13314" max="13314" width="16.5703125" customWidth="1"/>
    <col min="13569" max="13569" width="94.5703125" customWidth="1"/>
    <col min="13570" max="13570" width="16.5703125" customWidth="1"/>
    <col min="13825" max="13825" width="94.5703125" customWidth="1"/>
    <col min="13826" max="13826" width="16.5703125" customWidth="1"/>
    <col min="14081" max="14081" width="94.5703125" customWidth="1"/>
    <col min="14082" max="14082" width="16.5703125" customWidth="1"/>
    <col min="14337" max="14337" width="94.5703125" customWidth="1"/>
    <col min="14338" max="14338" width="16.5703125" customWidth="1"/>
    <col min="14593" max="14593" width="94.5703125" customWidth="1"/>
    <col min="14594" max="14594" width="16.5703125" customWidth="1"/>
    <col min="14849" max="14849" width="94.5703125" customWidth="1"/>
    <col min="14850" max="14850" width="16.5703125" customWidth="1"/>
    <col min="15105" max="15105" width="94.5703125" customWidth="1"/>
    <col min="15106" max="15106" width="16.5703125" customWidth="1"/>
    <col min="15361" max="15361" width="94.5703125" customWidth="1"/>
    <col min="15362" max="15362" width="16.5703125" customWidth="1"/>
    <col min="15617" max="15617" width="94.5703125" customWidth="1"/>
    <col min="15618" max="15618" width="16.5703125" customWidth="1"/>
    <col min="15873" max="15873" width="94.5703125" customWidth="1"/>
    <col min="15874" max="15874" width="16.5703125" customWidth="1"/>
    <col min="16129" max="16129" width="94.5703125" customWidth="1"/>
    <col min="16130" max="16130" width="16.5703125" customWidth="1"/>
  </cols>
  <sheetData>
    <row r="1" spans="1:5" x14ac:dyDescent="0.2">
      <c r="A1" s="550" t="s">
        <v>202</v>
      </c>
      <c r="B1" s="550"/>
      <c r="C1" s="550"/>
      <c r="D1" s="550"/>
      <c r="E1" s="550"/>
    </row>
    <row r="2" spans="1:5" ht="23.25" customHeight="1" x14ac:dyDescent="0.2">
      <c r="A2" s="543" t="s">
        <v>203</v>
      </c>
      <c r="B2" s="543"/>
    </row>
    <row r="3" spans="1:5" ht="27" customHeight="1" x14ac:dyDescent="0.2">
      <c r="A3" s="551" t="s">
        <v>486</v>
      </c>
      <c r="B3" s="551"/>
    </row>
    <row r="4" spans="1:5" ht="7.5" customHeight="1" x14ac:dyDescent="0.2">
      <c r="A4" s="200"/>
      <c r="B4" s="200"/>
    </row>
    <row r="5" spans="1:5" ht="7.5" customHeight="1" x14ac:dyDescent="0.2">
      <c r="A5" s="552"/>
      <c r="B5" s="552"/>
    </row>
    <row r="6" spans="1:5" ht="18.75" hidden="1" customHeight="1" x14ac:dyDescent="0.2">
      <c r="A6" s="552"/>
      <c r="B6" s="552"/>
    </row>
    <row r="7" spans="1:5" ht="0.75" customHeight="1" x14ac:dyDescent="0.2">
      <c r="A7" s="16"/>
      <c r="B7" s="16"/>
    </row>
    <row r="8" spans="1:5" ht="15.75" hidden="1" x14ac:dyDescent="0.2">
      <c r="A8" s="17" t="s">
        <v>46</v>
      </c>
      <c r="B8" s="16"/>
    </row>
    <row r="9" spans="1:5" ht="15.75" x14ac:dyDescent="0.2">
      <c r="A9" s="16"/>
      <c r="B9" s="554" t="s">
        <v>48</v>
      </c>
      <c r="C9" s="554"/>
      <c r="D9" s="554"/>
      <c r="E9" s="554"/>
    </row>
    <row r="10" spans="1:5" s="203" customFormat="1" ht="28.5" customHeight="1" x14ac:dyDescent="0.2">
      <c r="A10" s="202" t="s">
        <v>205</v>
      </c>
      <c r="B10" s="459" t="s">
        <v>59</v>
      </c>
      <c r="C10" s="459" t="s">
        <v>484</v>
      </c>
      <c r="D10" s="459" t="s">
        <v>485</v>
      </c>
      <c r="E10" s="459" t="s">
        <v>197</v>
      </c>
    </row>
    <row r="11" spans="1:5" s="206" customFormat="1" ht="18.75" customHeight="1" x14ac:dyDescent="0.2">
      <c r="A11" s="204" t="s">
        <v>33</v>
      </c>
      <c r="B11" s="205">
        <f>B30+B48+B86</f>
        <v>5197</v>
      </c>
      <c r="C11" s="205">
        <f>C30+C48+C86</f>
        <v>5197</v>
      </c>
      <c r="D11" s="205">
        <f>D30+D48+D86</f>
        <v>0</v>
      </c>
      <c r="E11" s="205">
        <f>E30+E48+E86</f>
        <v>0</v>
      </c>
    </row>
    <row r="12" spans="1:5" s="206" customFormat="1" ht="18.75" customHeight="1" x14ac:dyDescent="0.2">
      <c r="A12" s="204" t="s">
        <v>34</v>
      </c>
      <c r="B12" s="205">
        <f>B49+B87</f>
        <v>1403</v>
      </c>
      <c r="C12" s="205">
        <f>C49+C87</f>
        <v>1403</v>
      </c>
      <c r="D12" s="205">
        <f>D49+D87</f>
        <v>0</v>
      </c>
      <c r="E12" s="205">
        <f>E49+E87</f>
        <v>0</v>
      </c>
    </row>
    <row r="13" spans="1:5" s="206" customFormat="1" ht="18.75" customHeight="1" x14ac:dyDescent="0.2">
      <c r="A13" s="204" t="s">
        <v>35</v>
      </c>
      <c r="B13" s="205">
        <f>B31+B32+B33+B50+B68+B67+B88</f>
        <v>29121</v>
      </c>
      <c r="C13" s="205">
        <f>C31+C32+C33+C50+C68+C67+C88</f>
        <v>29121</v>
      </c>
      <c r="D13" s="205">
        <f>D31+D32+D33+D50+D68+D67+D88</f>
        <v>0</v>
      </c>
      <c r="E13" s="205">
        <f>E31+E32+E33+E50+E68+E67+E88</f>
        <v>0</v>
      </c>
    </row>
    <row r="14" spans="1:5" s="206" customFormat="1" ht="18.75" customHeight="1" x14ac:dyDescent="0.2">
      <c r="A14" s="204" t="s">
        <v>206</v>
      </c>
      <c r="B14" s="205">
        <f>B71</f>
        <v>38310</v>
      </c>
      <c r="C14" s="205">
        <f>C71</f>
        <v>38310</v>
      </c>
      <c r="D14" s="205">
        <f>D71</f>
        <v>0</v>
      </c>
      <c r="E14" s="205">
        <f>E71</f>
        <v>0</v>
      </c>
    </row>
    <row r="15" spans="1:5" s="206" customFormat="1" ht="18.75" customHeight="1" x14ac:dyDescent="0.2">
      <c r="A15" s="204" t="s">
        <v>207</v>
      </c>
      <c r="B15" s="205">
        <v>0</v>
      </c>
      <c r="C15" s="205">
        <v>0</v>
      </c>
      <c r="D15" s="205">
        <v>0</v>
      </c>
      <c r="E15" s="205">
        <v>0</v>
      </c>
    </row>
    <row r="16" spans="1:5" s="209" customFormat="1" ht="22.5" customHeight="1" x14ac:dyDescent="0.2">
      <c r="A16" s="207" t="s">
        <v>208</v>
      </c>
      <c r="B16" s="208">
        <f>SUM(B11:B15)</f>
        <v>74031</v>
      </c>
      <c r="C16" s="208">
        <f>SUM(C11:C15)</f>
        <v>74031</v>
      </c>
      <c r="D16" s="208">
        <f>SUM(D11:D15)</f>
        <v>0</v>
      </c>
      <c r="E16" s="208">
        <f>SUM(E11:E15)</f>
        <v>0</v>
      </c>
    </row>
    <row r="17" spans="1:5" s="212" customFormat="1" ht="6" customHeight="1" x14ac:dyDescent="0.2">
      <c r="A17" s="210"/>
      <c r="B17" s="211"/>
      <c r="C17" s="211"/>
      <c r="D17" s="211"/>
      <c r="E17" s="211"/>
    </row>
    <row r="18" spans="1:5" s="213" customFormat="1" ht="24.75" customHeight="1" x14ac:dyDescent="0.2">
      <c r="A18" s="202" t="s">
        <v>209</v>
      </c>
      <c r="B18" s="459" t="s">
        <v>59</v>
      </c>
      <c r="C18" s="459" t="s">
        <v>484</v>
      </c>
      <c r="D18" s="459" t="s">
        <v>485</v>
      </c>
      <c r="E18" s="459" t="s">
        <v>197</v>
      </c>
    </row>
    <row r="19" spans="1:5" s="213" customFormat="1" ht="18.75" customHeight="1" x14ac:dyDescent="0.2">
      <c r="A19" s="204" t="s">
        <v>210</v>
      </c>
      <c r="B19" s="205">
        <f>B36+B56+B67+B68+B91</f>
        <v>35721</v>
      </c>
      <c r="C19" s="205">
        <f>C36+C56+C67+C68+C91</f>
        <v>35721</v>
      </c>
      <c r="D19" s="205">
        <f>D36+D56+D67+D68+D91</f>
        <v>0</v>
      </c>
      <c r="E19" s="205">
        <f>E36+E56+E67+E68+E91</f>
        <v>0</v>
      </c>
    </row>
    <row r="20" spans="1:5" s="214" customFormat="1" ht="19.5" customHeight="1" x14ac:dyDescent="0.25">
      <c r="A20" s="204" t="s">
        <v>211</v>
      </c>
      <c r="B20" s="205">
        <v>28072</v>
      </c>
      <c r="C20" s="205">
        <v>28072</v>
      </c>
      <c r="D20" s="205"/>
      <c r="E20" s="205"/>
    </row>
    <row r="21" spans="1:5" s="214" customFormat="1" ht="19.5" customHeight="1" x14ac:dyDescent="0.25">
      <c r="A21" s="204" t="s">
        <v>212</v>
      </c>
      <c r="B21" s="205">
        <f>B76+B92</f>
        <v>10238</v>
      </c>
      <c r="C21" s="205">
        <f>C76+C92</f>
        <v>10238</v>
      </c>
      <c r="D21" s="205">
        <f>D76+D92</f>
        <v>0</v>
      </c>
      <c r="E21" s="205">
        <f>E76+E92</f>
        <v>0</v>
      </c>
    </row>
    <row r="22" spans="1:5" s="209" customFormat="1" ht="24.75" customHeight="1" x14ac:dyDescent="0.2">
      <c r="A22" s="207" t="s">
        <v>213</v>
      </c>
      <c r="B22" s="208">
        <f>SUM(B19:B21)</f>
        <v>74031</v>
      </c>
      <c r="C22" s="208">
        <f>SUM(C19:C21)</f>
        <v>74031</v>
      </c>
      <c r="D22" s="208">
        <f>SUM(D19:D21)</f>
        <v>0</v>
      </c>
      <c r="E22" s="208">
        <f>SUM(E19:E21)</f>
        <v>0</v>
      </c>
    </row>
    <row r="23" spans="1:5" ht="24" customHeight="1" x14ac:dyDescent="0.2">
      <c r="A23" s="549" t="s">
        <v>214</v>
      </c>
      <c r="B23" s="549"/>
    </row>
    <row r="24" spans="1:5" ht="14.25" x14ac:dyDescent="0.2">
      <c r="A24" s="547" t="s">
        <v>215</v>
      </c>
      <c r="B24" s="547"/>
    </row>
    <row r="25" spans="1:5" ht="43.5" customHeight="1" x14ac:dyDescent="0.25">
      <c r="A25" s="548" t="s">
        <v>216</v>
      </c>
      <c r="B25" s="548"/>
    </row>
    <row r="26" spans="1:5" x14ac:dyDescent="0.2">
      <c r="A26" s="215" t="s">
        <v>217</v>
      </c>
      <c r="B26" s="215"/>
    </row>
    <row r="27" spans="1:5" ht="38.25" customHeight="1" x14ac:dyDescent="0.25">
      <c r="A27" s="553" t="s">
        <v>218</v>
      </c>
      <c r="B27" s="553"/>
    </row>
    <row r="28" spans="1:5" ht="23.25" customHeight="1" x14ac:dyDescent="0.2">
      <c r="A28" s="216" t="s">
        <v>219</v>
      </c>
      <c r="B28" s="215"/>
    </row>
    <row r="29" spans="1:5" ht="36" x14ac:dyDescent="0.2">
      <c r="A29" s="217" t="s">
        <v>220</v>
      </c>
      <c r="B29" s="459" t="s">
        <v>59</v>
      </c>
      <c r="C29" s="459" t="s">
        <v>484</v>
      </c>
      <c r="D29" s="459" t="s">
        <v>485</v>
      </c>
      <c r="E29" s="459" t="s">
        <v>197</v>
      </c>
    </row>
    <row r="30" spans="1:5" x14ac:dyDescent="0.25">
      <c r="A30" s="217" t="s">
        <v>221</v>
      </c>
      <c r="B30" s="218"/>
      <c r="C30" s="218"/>
      <c r="D30" s="218"/>
      <c r="E30" s="218"/>
    </row>
    <row r="31" spans="1:5" x14ac:dyDescent="0.2">
      <c r="A31" s="218" t="s">
        <v>222</v>
      </c>
      <c r="B31" s="219">
        <f>73</f>
        <v>73</v>
      </c>
      <c r="C31" s="219">
        <f>73</f>
        <v>73</v>
      </c>
      <c r="D31" s="219"/>
      <c r="E31" s="219"/>
    </row>
    <row r="32" spans="1:5" x14ac:dyDescent="0.2">
      <c r="A32" s="218" t="s">
        <v>223</v>
      </c>
      <c r="B32" s="219">
        <v>2866</v>
      </c>
      <c r="C32" s="219">
        <v>2866</v>
      </c>
      <c r="D32" s="219"/>
      <c r="E32" s="219"/>
    </row>
    <row r="33" spans="1:5" x14ac:dyDescent="0.2">
      <c r="A33" s="218" t="s">
        <v>224</v>
      </c>
      <c r="B33" s="219">
        <v>190</v>
      </c>
      <c r="C33" s="219">
        <v>190</v>
      </c>
      <c r="D33" s="219"/>
      <c r="E33" s="219"/>
    </row>
    <row r="34" spans="1:5" ht="14.25" x14ac:dyDescent="0.2">
      <c r="A34" s="220" t="s">
        <v>225</v>
      </c>
      <c r="B34" s="221">
        <f>SUM(B30:B33)</f>
        <v>3129</v>
      </c>
      <c r="C34" s="221">
        <f>SUM(C30:C33)</f>
        <v>3129</v>
      </c>
      <c r="D34" s="221"/>
      <c r="E34" s="221"/>
    </row>
    <row r="35" spans="1:5" x14ac:dyDescent="0.2">
      <c r="A35" s="217" t="s">
        <v>226</v>
      </c>
      <c r="B35" s="219"/>
      <c r="C35" s="219"/>
      <c r="D35" s="219"/>
      <c r="E35" s="219"/>
    </row>
    <row r="36" spans="1:5" x14ac:dyDescent="0.2">
      <c r="A36" s="218" t="s">
        <v>227</v>
      </c>
      <c r="B36" s="219">
        <v>3129</v>
      </c>
      <c r="C36" s="219">
        <v>3129</v>
      </c>
      <c r="D36" s="219"/>
      <c r="E36" s="219"/>
    </row>
    <row r="37" spans="1:5" x14ac:dyDescent="0.2">
      <c r="A37" s="218" t="s">
        <v>212</v>
      </c>
      <c r="B37" s="219">
        <v>0</v>
      </c>
      <c r="C37" s="219">
        <v>0</v>
      </c>
      <c r="D37" s="219"/>
      <c r="E37" s="219"/>
    </row>
    <row r="38" spans="1:5" ht="14.25" x14ac:dyDescent="0.2">
      <c r="A38" s="220" t="s">
        <v>228</v>
      </c>
      <c r="B38" s="221">
        <f>SUM(B36:B37)</f>
        <v>3129</v>
      </c>
      <c r="C38" s="221">
        <f>SUM(C36:C37)</f>
        <v>3129</v>
      </c>
      <c r="D38" s="221"/>
      <c r="E38" s="221"/>
    </row>
    <row r="39" spans="1:5" ht="15.75" x14ac:dyDescent="0.2">
      <c r="A39" s="16"/>
      <c r="B39" s="16"/>
    </row>
    <row r="40" spans="1:5" ht="15.75" hidden="1" x14ac:dyDescent="0.2">
      <c r="A40" s="17"/>
      <c r="B40" s="17"/>
    </row>
    <row r="41" spans="1:5" ht="14.25" x14ac:dyDescent="0.2">
      <c r="A41" s="549" t="s">
        <v>229</v>
      </c>
      <c r="B41" s="549"/>
    </row>
    <row r="42" spans="1:5" ht="14.25" x14ac:dyDescent="0.2">
      <c r="A42" s="547" t="s">
        <v>230</v>
      </c>
      <c r="B42" s="547"/>
    </row>
    <row r="43" spans="1:5" x14ac:dyDescent="0.25">
      <c r="A43" s="548" t="s">
        <v>231</v>
      </c>
      <c r="B43" s="548"/>
    </row>
    <row r="44" spans="1:5" x14ac:dyDescent="0.2">
      <c r="A44" s="215" t="s">
        <v>232</v>
      </c>
      <c r="B44" s="215"/>
    </row>
    <row r="45" spans="1:5" x14ac:dyDescent="0.25">
      <c r="A45" s="548" t="s">
        <v>233</v>
      </c>
      <c r="B45" s="548"/>
    </row>
    <row r="46" spans="1:5" x14ac:dyDescent="0.2">
      <c r="A46" s="216" t="s">
        <v>234</v>
      </c>
      <c r="B46" s="215"/>
    </row>
    <row r="47" spans="1:5" ht="36" x14ac:dyDescent="0.2">
      <c r="A47" s="217" t="s">
        <v>220</v>
      </c>
      <c r="B47" s="459" t="s">
        <v>59</v>
      </c>
      <c r="C47" s="459" t="s">
        <v>484</v>
      </c>
      <c r="D47" s="459" t="s">
        <v>485</v>
      </c>
      <c r="E47" s="459" t="s">
        <v>197</v>
      </c>
    </row>
    <row r="48" spans="1:5" x14ac:dyDescent="0.25">
      <c r="A48" s="217" t="s">
        <v>235</v>
      </c>
      <c r="B48" s="219">
        <v>5197</v>
      </c>
      <c r="C48" s="219">
        <v>5197</v>
      </c>
      <c r="D48" s="219"/>
      <c r="E48" s="219"/>
    </row>
    <row r="49" spans="1:5" x14ac:dyDescent="0.25">
      <c r="A49" s="217" t="s">
        <v>236</v>
      </c>
      <c r="B49" s="219">
        <v>1403</v>
      </c>
      <c r="C49" s="219">
        <v>1403</v>
      </c>
      <c r="D49" s="219"/>
      <c r="E49" s="219"/>
    </row>
    <row r="50" spans="1:5" x14ac:dyDescent="0.2">
      <c r="A50" s="218" t="s">
        <v>222</v>
      </c>
      <c r="B50" s="219">
        <f>1100+5433+8534+13+320</f>
        <v>15400</v>
      </c>
      <c r="C50" s="219">
        <f>1100+5433+8534+13+320</f>
        <v>15400</v>
      </c>
      <c r="D50" s="219"/>
      <c r="E50" s="219"/>
    </row>
    <row r="51" spans="1:5" x14ac:dyDescent="0.2">
      <c r="A51" s="218" t="s">
        <v>237</v>
      </c>
      <c r="B51" s="219"/>
      <c r="C51" s="219"/>
      <c r="D51" s="219"/>
      <c r="E51" s="219"/>
    </row>
    <row r="52" spans="1:5" x14ac:dyDescent="0.2">
      <c r="A52" s="218" t="s">
        <v>238</v>
      </c>
      <c r="B52" s="219"/>
      <c r="C52" s="219"/>
      <c r="D52" s="219"/>
      <c r="E52" s="219"/>
    </row>
    <row r="53" spans="1:5" x14ac:dyDescent="0.2">
      <c r="A53" s="218" t="s">
        <v>239</v>
      </c>
      <c r="B53" s="219"/>
      <c r="C53" s="219"/>
      <c r="D53" s="219"/>
      <c r="E53" s="219"/>
    </row>
    <row r="54" spans="1:5" ht="14.25" x14ac:dyDescent="0.2">
      <c r="A54" s="220" t="s">
        <v>225</v>
      </c>
      <c r="B54" s="221">
        <f>SUM(B48:B53)</f>
        <v>22000</v>
      </c>
      <c r="C54" s="221">
        <f>SUM(C48:C53)</f>
        <v>22000</v>
      </c>
      <c r="D54" s="221"/>
      <c r="E54" s="221"/>
    </row>
    <row r="55" spans="1:5" x14ac:dyDescent="0.2">
      <c r="A55" s="217" t="s">
        <v>226</v>
      </c>
      <c r="B55" s="219"/>
      <c r="C55" s="219"/>
      <c r="D55" s="219"/>
      <c r="E55" s="219"/>
    </row>
    <row r="56" spans="1:5" x14ac:dyDescent="0.2">
      <c r="A56" s="218" t="s">
        <v>227</v>
      </c>
      <c r="B56" s="219">
        <v>22000</v>
      </c>
      <c r="C56" s="219">
        <v>22000</v>
      </c>
      <c r="D56" s="219"/>
      <c r="E56" s="219"/>
    </row>
    <row r="57" spans="1:5" x14ac:dyDescent="0.2">
      <c r="A57" s="218" t="s">
        <v>212</v>
      </c>
      <c r="B57" s="219"/>
      <c r="C57" s="219"/>
      <c r="D57" s="219"/>
      <c r="E57" s="219"/>
    </row>
    <row r="58" spans="1:5" ht="14.25" x14ac:dyDescent="0.2">
      <c r="A58" s="220" t="s">
        <v>228</v>
      </c>
      <c r="B58" s="221">
        <f>SUM(B56:B57)</f>
        <v>22000</v>
      </c>
      <c r="C58" s="221">
        <f>SUM(C56:C57)</f>
        <v>22000</v>
      </c>
      <c r="D58" s="221"/>
      <c r="E58" s="221"/>
    </row>
    <row r="59" spans="1:5" ht="14.25" x14ac:dyDescent="0.2">
      <c r="A59" s="222"/>
      <c r="B59" s="223"/>
    </row>
    <row r="60" spans="1:5" ht="24" customHeight="1" x14ac:dyDescent="0.2">
      <c r="A60" s="549" t="s">
        <v>240</v>
      </c>
      <c r="B60" s="549"/>
    </row>
    <row r="61" spans="1:5" ht="14.25" x14ac:dyDescent="0.2">
      <c r="A61" s="547" t="s">
        <v>241</v>
      </c>
      <c r="B61" s="547"/>
    </row>
    <row r="62" spans="1:5" x14ac:dyDescent="0.25">
      <c r="A62" s="548" t="s">
        <v>242</v>
      </c>
      <c r="B62" s="548"/>
    </row>
    <row r="63" spans="1:5" x14ac:dyDescent="0.2">
      <c r="A63" s="215" t="s">
        <v>243</v>
      </c>
      <c r="B63" s="215"/>
    </row>
    <row r="64" spans="1:5" x14ac:dyDescent="0.25">
      <c r="A64" s="548" t="s">
        <v>244</v>
      </c>
      <c r="B64" s="548"/>
    </row>
    <row r="65" spans="1:5" x14ac:dyDescent="0.2">
      <c r="A65" s="216" t="s">
        <v>234</v>
      </c>
      <c r="B65" s="215"/>
    </row>
    <row r="66" spans="1:5" ht="36" x14ac:dyDescent="0.2">
      <c r="A66" s="217" t="s">
        <v>220</v>
      </c>
      <c r="B66" s="459" t="s">
        <v>59</v>
      </c>
      <c r="C66" s="459" t="s">
        <v>484</v>
      </c>
      <c r="D66" s="459" t="s">
        <v>485</v>
      </c>
      <c r="E66" s="459" t="s">
        <v>197</v>
      </c>
    </row>
    <row r="67" spans="1:5" x14ac:dyDescent="0.25">
      <c r="A67" s="217" t="s">
        <v>245</v>
      </c>
      <c r="B67" s="219">
        <v>5108</v>
      </c>
      <c r="C67" s="219">
        <v>5108</v>
      </c>
      <c r="D67" s="219"/>
      <c r="E67" s="219"/>
    </row>
    <row r="68" spans="1:5" x14ac:dyDescent="0.2">
      <c r="A68" s="218" t="s">
        <v>222</v>
      </c>
      <c r="B68" s="219">
        <f>2187+2553</f>
        <v>4740</v>
      </c>
      <c r="C68" s="219">
        <f>2187+2553</f>
        <v>4740</v>
      </c>
      <c r="D68" s="219"/>
      <c r="E68" s="219"/>
    </row>
    <row r="69" spans="1:5" x14ac:dyDescent="0.2">
      <c r="A69" s="218" t="s">
        <v>237</v>
      </c>
      <c r="B69" s="219"/>
      <c r="C69" s="219"/>
      <c r="D69" s="219"/>
      <c r="E69" s="219"/>
    </row>
    <row r="70" spans="1:5" x14ac:dyDescent="0.2">
      <c r="A70" s="218" t="s">
        <v>238</v>
      </c>
      <c r="B70" s="219"/>
      <c r="C70" s="219"/>
      <c r="D70" s="219"/>
      <c r="E70" s="219"/>
    </row>
    <row r="71" spans="1:5" x14ac:dyDescent="0.2">
      <c r="A71" s="218" t="s">
        <v>239</v>
      </c>
      <c r="B71" s="219">
        <f>33202+5108</f>
        <v>38310</v>
      </c>
      <c r="C71" s="219">
        <f>33202+5108</f>
        <v>38310</v>
      </c>
      <c r="D71" s="219"/>
      <c r="E71" s="219"/>
    </row>
    <row r="72" spans="1:5" ht="14.25" x14ac:dyDescent="0.2">
      <c r="A72" s="220" t="s">
        <v>225</v>
      </c>
      <c r="B72" s="221">
        <f>SUM(B67:B71)</f>
        <v>48158</v>
      </c>
      <c r="C72" s="221">
        <f>SUM(C67:C71)</f>
        <v>48158</v>
      </c>
      <c r="D72" s="221"/>
      <c r="E72" s="221"/>
    </row>
    <row r="73" spans="1:5" x14ac:dyDescent="0.2">
      <c r="A73" s="217" t="s">
        <v>226</v>
      </c>
      <c r="B73" s="219"/>
      <c r="C73" s="219"/>
      <c r="D73" s="219"/>
      <c r="E73" s="219"/>
    </row>
    <row r="74" spans="1:5" x14ac:dyDescent="0.2">
      <c r="A74" s="218" t="s">
        <v>227</v>
      </c>
      <c r="B74" s="219">
        <f>34187-1955</f>
        <v>32232</v>
      </c>
      <c r="C74" s="219">
        <f>34187-1955</f>
        <v>32232</v>
      </c>
      <c r="D74" s="219"/>
      <c r="E74" s="219"/>
    </row>
    <row r="75" spans="1:5" x14ac:dyDescent="0.2">
      <c r="A75" s="218" t="s">
        <v>246</v>
      </c>
      <c r="B75" s="219">
        <f>6033-345</f>
        <v>5688</v>
      </c>
      <c r="C75" s="219">
        <f>6033-345</f>
        <v>5688</v>
      </c>
      <c r="D75" s="219"/>
      <c r="E75" s="219"/>
    </row>
    <row r="76" spans="1:5" x14ac:dyDescent="0.2">
      <c r="A76" s="218" t="s">
        <v>247</v>
      </c>
      <c r="B76" s="219">
        <v>10238</v>
      </c>
      <c r="C76" s="219">
        <v>10238</v>
      </c>
      <c r="D76" s="219"/>
      <c r="E76" s="219"/>
    </row>
    <row r="77" spans="1:5" ht="14.25" x14ac:dyDescent="0.2">
      <c r="A77" s="220" t="s">
        <v>228</v>
      </c>
      <c r="B77" s="221">
        <f>SUM(B74:B76)</f>
        <v>48158</v>
      </c>
      <c r="C77" s="221">
        <f>SUM(C74:C76)</f>
        <v>48158</v>
      </c>
      <c r="D77" s="221"/>
      <c r="E77" s="221"/>
    </row>
    <row r="78" spans="1:5" ht="14.25" x14ac:dyDescent="0.2">
      <c r="A78" s="222"/>
      <c r="B78" s="223"/>
    </row>
    <row r="79" spans="1:5" ht="23.25" customHeight="1" x14ac:dyDescent="0.2">
      <c r="A79" s="549" t="s">
        <v>229</v>
      </c>
      <c r="B79" s="549"/>
    </row>
    <row r="80" spans="1:5" ht="14.25" x14ac:dyDescent="0.2">
      <c r="A80" s="547" t="s">
        <v>248</v>
      </c>
      <c r="B80" s="547"/>
    </row>
    <row r="81" spans="1:5" x14ac:dyDescent="0.25">
      <c r="A81" s="548" t="s">
        <v>231</v>
      </c>
      <c r="B81" s="548"/>
    </row>
    <row r="82" spans="1:5" x14ac:dyDescent="0.2">
      <c r="A82" s="215" t="s">
        <v>249</v>
      </c>
      <c r="B82" s="215"/>
    </row>
    <row r="83" spans="1:5" x14ac:dyDescent="0.25">
      <c r="A83" s="548" t="s">
        <v>250</v>
      </c>
      <c r="B83" s="548"/>
    </row>
    <row r="84" spans="1:5" x14ac:dyDescent="0.2">
      <c r="A84" s="216" t="s">
        <v>251</v>
      </c>
      <c r="B84" s="215"/>
    </row>
    <row r="85" spans="1:5" ht="36" x14ac:dyDescent="0.2">
      <c r="A85" s="217" t="s">
        <v>220</v>
      </c>
      <c r="B85" s="459" t="s">
        <v>59</v>
      </c>
      <c r="C85" s="459" t="s">
        <v>484</v>
      </c>
      <c r="D85" s="459" t="s">
        <v>485</v>
      </c>
      <c r="E85" s="459" t="s">
        <v>197</v>
      </c>
    </row>
    <row r="86" spans="1:5" x14ac:dyDescent="0.25">
      <c r="A86" s="217" t="s">
        <v>235</v>
      </c>
      <c r="B86" s="219">
        <v>0</v>
      </c>
      <c r="C86" s="219">
        <v>0</v>
      </c>
      <c r="D86" s="219"/>
      <c r="E86" s="219"/>
    </row>
    <row r="87" spans="1:5" x14ac:dyDescent="0.25">
      <c r="A87" s="217" t="s">
        <v>236</v>
      </c>
      <c r="B87" s="219">
        <v>0</v>
      </c>
      <c r="C87" s="219">
        <v>0</v>
      </c>
      <c r="D87" s="219"/>
      <c r="E87" s="219"/>
    </row>
    <row r="88" spans="1:5" x14ac:dyDescent="0.2">
      <c r="A88" s="218" t="s">
        <v>222</v>
      </c>
      <c r="B88" s="219">
        <v>744</v>
      </c>
      <c r="C88" s="219">
        <v>744</v>
      </c>
      <c r="D88" s="219"/>
      <c r="E88" s="219"/>
    </row>
    <row r="89" spans="1:5" ht="14.25" x14ac:dyDescent="0.2">
      <c r="A89" s="220" t="s">
        <v>225</v>
      </c>
      <c r="B89" s="221">
        <f>SUM(B86:B88)</f>
        <v>744</v>
      </c>
      <c r="C89" s="221">
        <f>SUM(C86:C88)</f>
        <v>744</v>
      </c>
      <c r="D89" s="221"/>
      <c r="E89" s="221"/>
    </row>
    <row r="90" spans="1:5" x14ac:dyDescent="0.2">
      <c r="A90" s="217" t="s">
        <v>226</v>
      </c>
      <c r="B90" s="219"/>
      <c r="C90" s="219"/>
      <c r="D90" s="219"/>
      <c r="E90" s="219"/>
    </row>
    <row r="91" spans="1:5" x14ac:dyDescent="0.2">
      <c r="A91" s="218" t="s">
        <v>227</v>
      </c>
      <c r="B91" s="219">
        <v>744</v>
      </c>
      <c r="C91" s="219">
        <v>744</v>
      </c>
      <c r="D91" s="219"/>
      <c r="E91" s="219"/>
    </row>
    <row r="92" spans="1:5" x14ac:dyDescent="0.2">
      <c r="A92" s="218" t="s">
        <v>212</v>
      </c>
      <c r="B92" s="219"/>
      <c r="C92" s="219"/>
      <c r="D92" s="219"/>
      <c r="E92" s="219"/>
    </row>
    <row r="93" spans="1:5" ht="14.25" x14ac:dyDescent="0.2">
      <c r="A93" s="220" t="s">
        <v>228</v>
      </c>
      <c r="B93" s="221">
        <f>SUM(B91:B92)</f>
        <v>744</v>
      </c>
      <c r="C93" s="221">
        <f>SUM(C91:C92)</f>
        <v>744</v>
      </c>
      <c r="D93" s="221"/>
      <c r="E93" s="221"/>
    </row>
    <row r="94" spans="1:5" ht="15.75" x14ac:dyDescent="0.2">
      <c r="A94" s="16"/>
      <c r="B94" s="16"/>
    </row>
    <row r="95" spans="1:5" ht="15.75" x14ac:dyDescent="0.2">
      <c r="A95" s="16"/>
      <c r="B95" s="16"/>
    </row>
    <row r="96" spans="1:5" ht="15.75" x14ac:dyDescent="0.2">
      <c r="A96" s="16"/>
      <c r="B96" s="16"/>
    </row>
    <row r="97" spans="1:2" ht="15.75" x14ac:dyDescent="0.2">
      <c r="A97" s="16"/>
      <c r="B97" s="16"/>
    </row>
    <row r="98" spans="1:2" ht="15.75" x14ac:dyDescent="0.2">
      <c r="A98" s="16"/>
      <c r="B98" s="16"/>
    </row>
    <row r="99" spans="1:2" ht="15.75" x14ac:dyDescent="0.2">
      <c r="A99" s="16"/>
      <c r="B99" s="16"/>
    </row>
    <row r="100" spans="1:2" ht="15.75" x14ac:dyDescent="0.2">
      <c r="A100" s="16"/>
      <c r="B100" s="16"/>
    </row>
    <row r="101" spans="1:2" ht="15.75" x14ac:dyDescent="0.2">
      <c r="A101" s="16"/>
      <c r="B101" s="16"/>
    </row>
    <row r="102" spans="1:2" ht="15.75" x14ac:dyDescent="0.2">
      <c r="A102" s="16"/>
      <c r="B102" s="16"/>
    </row>
    <row r="103" spans="1:2" ht="15.75" x14ac:dyDescent="0.2">
      <c r="A103" s="16"/>
      <c r="B103" s="16"/>
    </row>
    <row r="104" spans="1:2" ht="15.75" x14ac:dyDescent="0.2">
      <c r="A104" s="16"/>
      <c r="B104" s="16"/>
    </row>
    <row r="105" spans="1:2" ht="15.75" x14ac:dyDescent="0.2">
      <c r="A105" s="16"/>
      <c r="B105" s="16"/>
    </row>
    <row r="106" spans="1:2" ht="15.75" x14ac:dyDescent="0.2">
      <c r="A106" s="16"/>
      <c r="B106" s="16"/>
    </row>
    <row r="107" spans="1:2" ht="15.75" x14ac:dyDescent="0.2">
      <c r="A107" s="16"/>
      <c r="B107" s="16"/>
    </row>
    <row r="108" spans="1:2" ht="15.75" x14ac:dyDescent="0.2">
      <c r="A108" s="16"/>
      <c r="B108" s="16"/>
    </row>
    <row r="109" spans="1:2" ht="15.75" x14ac:dyDescent="0.2">
      <c r="A109" s="16"/>
      <c r="B109" s="16"/>
    </row>
    <row r="110" spans="1:2" ht="15.75" x14ac:dyDescent="0.2">
      <c r="A110" s="16"/>
      <c r="B110" s="16"/>
    </row>
    <row r="111" spans="1:2" ht="15.75" x14ac:dyDescent="0.2">
      <c r="A111" s="16"/>
      <c r="B111" s="16"/>
    </row>
    <row r="112" spans="1:2" ht="15.75" x14ac:dyDescent="0.2">
      <c r="A112" s="16"/>
      <c r="B112" s="16"/>
    </row>
    <row r="113" spans="1:2" ht="15.75" x14ac:dyDescent="0.2">
      <c r="A113" s="16"/>
      <c r="B113" s="16"/>
    </row>
    <row r="114" spans="1:2" ht="15.75" x14ac:dyDescent="0.2">
      <c r="A114" s="16"/>
      <c r="B114" s="16"/>
    </row>
    <row r="115" spans="1:2" ht="15.75" x14ac:dyDescent="0.2">
      <c r="A115" s="16"/>
      <c r="B115" s="16"/>
    </row>
    <row r="116" spans="1:2" ht="15.75" x14ac:dyDescent="0.2">
      <c r="A116" s="16"/>
      <c r="B116" s="16"/>
    </row>
    <row r="117" spans="1:2" ht="15.75" x14ac:dyDescent="0.2">
      <c r="A117" s="16"/>
      <c r="B117" s="16"/>
    </row>
    <row r="118" spans="1:2" ht="15.75" x14ac:dyDescent="0.2">
      <c r="A118" s="16"/>
      <c r="B118" s="16"/>
    </row>
    <row r="119" spans="1:2" ht="15.75" x14ac:dyDescent="0.2">
      <c r="A119" s="16"/>
      <c r="B119" s="16"/>
    </row>
    <row r="120" spans="1:2" ht="15.75" x14ac:dyDescent="0.2">
      <c r="A120" s="16"/>
      <c r="B120" s="16"/>
    </row>
    <row r="121" spans="1:2" ht="15.75" x14ac:dyDescent="0.2">
      <c r="A121" s="16"/>
      <c r="B121" s="16"/>
    </row>
    <row r="122" spans="1:2" ht="15.75" x14ac:dyDescent="0.2">
      <c r="A122" s="16"/>
      <c r="B122" s="16"/>
    </row>
    <row r="123" spans="1:2" ht="15.75" x14ac:dyDescent="0.2">
      <c r="A123" s="16"/>
      <c r="B123" s="16"/>
    </row>
    <row r="124" spans="1:2" ht="15.75" x14ac:dyDescent="0.2">
      <c r="A124" s="16"/>
      <c r="B124" s="16"/>
    </row>
    <row r="125" spans="1:2" ht="15.75" x14ac:dyDescent="0.2">
      <c r="A125" s="16"/>
      <c r="B125" s="16"/>
    </row>
    <row r="126" spans="1:2" ht="15.75" x14ac:dyDescent="0.2">
      <c r="A126" s="16"/>
      <c r="B126" s="16"/>
    </row>
    <row r="127" spans="1:2" ht="15.75" x14ac:dyDescent="0.2">
      <c r="A127" s="16"/>
      <c r="B127" s="16"/>
    </row>
    <row r="128" spans="1:2" ht="15.75" x14ac:dyDescent="0.2">
      <c r="A128" s="16"/>
      <c r="B128" s="16"/>
    </row>
    <row r="129" spans="1:2" ht="15.75" x14ac:dyDescent="0.2">
      <c r="A129" s="16"/>
      <c r="B129" s="16"/>
    </row>
    <row r="130" spans="1:2" ht="15.75" x14ac:dyDescent="0.2">
      <c r="A130" s="16"/>
      <c r="B130" s="16"/>
    </row>
    <row r="131" spans="1:2" ht="15.75" x14ac:dyDescent="0.2">
      <c r="A131" s="16"/>
      <c r="B131" s="16"/>
    </row>
    <row r="132" spans="1:2" ht="15.75" x14ac:dyDescent="0.2">
      <c r="A132" s="16"/>
      <c r="B132" s="16"/>
    </row>
    <row r="133" spans="1:2" ht="15.75" x14ac:dyDescent="0.2">
      <c r="A133" s="16"/>
      <c r="B133" s="16"/>
    </row>
    <row r="134" spans="1:2" ht="15.75" x14ac:dyDescent="0.2">
      <c r="A134" s="16"/>
      <c r="B134" s="16"/>
    </row>
    <row r="135" spans="1:2" ht="15.75" x14ac:dyDescent="0.2">
      <c r="A135" s="16"/>
      <c r="B135" s="16"/>
    </row>
    <row r="136" spans="1:2" ht="15.75" x14ac:dyDescent="0.2">
      <c r="A136" s="16"/>
      <c r="B136" s="16"/>
    </row>
    <row r="137" spans="1:2" ht="15.75" x14ac:dyDescent="0.2">
      <c r="A137" s="16"/>
      <c r="B137" s="16"/>
    </row>
    <row r="138" spans="1:2" ht="15.75" x14ac:dyDescent="0.2">
      <c r="A138" s="16"/>
      <c r="B138" s="16"/>
    </row>
    <row r="139" spans="1:2" ht="15.75" x14ac:dyDescent="0.2">
      <c r="A139" s="16"/>
      <c r="B139" s="16"/>
    </row>
    <row r="140" spans="1:2" ht="15.75" x14ac:dyDescent="0.2">
      <c r="A140" s="16"/>
      <c r="B140" s="16"/>
    </row>
    <row r="141" spans="1:2" ht="15.75" x14ac:dyDescent="0.2">
      <c r="A141" s="16"/>
      <c r="B141" s="16"/>
    </row>
    <row r="142" spans="1:2" ht="15.75" x14ac:dyDescent="0.2">
      <c r="A142" s="16"/>
      <c r="B142" s="16"/>
    </row>
    <row r="143" spans="1:2" ht="15.75" x14ac:dyDescent="0.2">
      <c r="A143" s="16"/>
      <c r="B143" s="16"/>
    </row>
    <row r="144" spans="1:2" ht="15.75" x14ac:dyDescent="0.2">
      <c r="A144" s="16"/>
      <c r="B144" s="16"/>
    </row>
    <row r="145" spans="1:2" ht="15.75" x14ac:dyDescent="0.2">
      <c r="A145" s="16"/>
      <c r="B145" s="16"/>
    </row>
    <row r="146" spans="1:2" ht="15.75" x14ac:dyDescent="0.2">
      <c r="A146" s="16"/>
      <c r="B146" s="16"/>
    </row>
    <row r="147" spans="1:2" ht="15.75" x14ac:dyDescent="0.2">
      <c r="A147" s="16"/>
      <c r="B147" s="16"/>
    </row>
    <row r="148" spans="1:2" ht="15.75" x14ac:dyDescent="0.2">
      <c r="A148" s="16"/>
      <c r="B148" s="16"/>
    </row>
    <row r="149" spans="1:2" ht="15.75" x14ac:dyDescent="0.2">
      <c r="A149" s="16"/>
      <c r="B149" s="16"/>
    </row>
    <row r="150" spans="1:2" ht="15.75" x14ac:dyDescent="0.2">
      <c r="A150" s="16"/>
      <c r="B150" s="16"/>
    </row>
    <row r="151" spans="1:2" ht="15.75" x14ac:dyDescent="0.2">
      <c r="A151" s="16"/>
      <c r="B151" s="16"/>
    </row>
    <row r="152" spans="1:2" ht="15.75" x14ac:dyDescent="0.2">
      <c r="A152" s="16"/>
      <c r="B152" s="16"/>
    </row>
    <row r="153" spans="1:2" ht="15.75" x14ac:dyDescent="0.2">
      <c r="A153" s="16"/>
      <c r="B153" s="16"/>
    </row>
    <row r="154" spans="1:2" ht="15.75" x14ac:dyDescent="0.2">
      <c r="A154" s="16"/>
      <c r="B154" s="16"/>
    </row>
    <row r="155" spans="1:2" ht="15.75" x14ac:dyDescent="0.2">
      <c r="A155" s="16"/>
      <c r="B155" s="16"/>
    </row>
    <row r="156" spans="1:2" ht="15.75" x14ac:dyDescent="0.2">
      <c r="A156" s="16"/>
      <c r="B156" s="16"/>
    </row>
    <row r="157" spans="1:2" ht="15.75" x14ac:dyDescent="0.2">
      <c r="A157" s="16"/>
      <c r="B157" s="16"/>
    </row>
    <row r="158" spans="1:2" ht="15.75" x14ac:dyDescent="0.2">
      <c r="A158" s="16"/>
      <c r="B158" s="16"/>
    </row>
    <row r="159" spans="1:2" ht="15.75" x14ac:dyDescent="0.2">
      <c r="A159" s="16"/>
      <c r="B159" s="16"/>
    </row>
    <row r="160" spans="1:2" ht="15.75" x14ac:dyDescent="0.2">
      <c r="A160" s="16"/>
      <c r="B160" s="16"/>
    </row>
    <row r="161" spans="1:2" ht="15.75" x14ac:dyDescent="0.2">
      <c r="A161" s="16"/>
      <c r="B161" s="16"/>
    </row>
    <row r="162" spans="1:2" ht="15.75" x14ac:dyDescent="0.2">
      <c r="A162" s="16"/>
      <c r="B162" s="16"/>
    </row>
    <row r="163" spans="1:2" ht="15.75" x14ac:dyDescent="0.2">
      <c r="A163" s="16"/>
      <c r="B163" s="16"/>
    </row>
    <row r="164" spans="1:2" ht="15.75" x14ac:dyDescent="0.2">
      <c r="A164" s="16"/>
      <c r="B164" s="16"/>
    </row>
    <row r="165" spans="1:2" ht="15.75" x14ac:dyDescent="0.2">
      <c r="A165" s="16"/>
      <c r="B165" s="16"/>
    </row>
    <row r="166" spans="1:2" ht="15.75" x14ac:dyDescent="0.2">
      <c r="A166" s="16"/>
      <c r="B166" s="16"/>
    </row>
    <row r="167" spans="1:2" ht="15.75" x14ac:dyDescent="0.2">
      <c r="A167" s="16"/>
      <c r="B167" s="16"/>
    </row>
    <row r="168" spans="1:2" ht="15.75" x14ac:dyDescent="0.2">
      <c r="A168" s="16"/>
      <c r="B168" s="16"/>
    </row>
    <row r="169" spans="1:2" ht="15.75" x14ac:dyDescent="0.2">
      <c r="A169" s="16"/>
      <c r="B169" s="16"/>
    </row>
    <row r="170" spans="1:2" ht="15.75" x14ac:dyDescent="0.2">
      <c r="A170" s="16"/>
      <c r="B170" s="16"/>
    </row>
    <row r="171" spans="1:2" ht="15.75" x14ac:dyDescent="0.2">
      <c r="A171" s="16"/>
      <c r="B171" s="16"/>
    </row>
    <row r="172" spans="1:2" ht="15.75" x14ac:dyDescent="0.2">
      <c r="A172" s="16"/>
      <c r="B172" s="16"/>
    </row>
    <row r="173" spans="1:2" ht="15.75" x14ac:dyDescent="0.2">
      <c r="A173" s="16"/>
      <c r="B173" s="16"/>
    </row>
    <row r="174" spans="1:2" ht="15.75" x14ac:dyDescent="0.2">
      <c r="A174" s="16"/>
      <c r="B174" s="16"/>
    </row>
    <row r="175" spans="1:2" ht="15.75" x14ac:dyDescent="0.2">
      <c r="A175" s="16"/>
      <c r="B175" s="16"/>
    </row>
    <row r="176" spans="1:2" ht="15.75" x14ac:dyDescent="0.2">
      <c r="A176" s="16"/>
      <c r="B176" s="16"/>
    </row>
    <row r="177" spans="1:2" ht="15.75" x14ac:dyDescent="0.2">
      <c r="A177" s="16"/>
      <c r="B177" s="16"/>
    </row>
    <row r="178" spans="1:2" ht="15.75" x14ac:dyDescent="0.2">
      <c r="A178" s="16"/>
      <c r="B178" s="16"/>
    </row>
    <row r="179" spans="1:2" ht="15.75" x14ac:dyDescent="0.2">
      <c r="A179" s="16"/>
      <c r="B179" s="16"/>
    </row>
    <row r="180" spans="1:2" ht="15.75" x14ac:dyDescent="0.2">
      <c r="A180" s="16"/>
      <c r="B180" s="16"/>
    </row>
    <row r="181" spans="1:2" ht="15.75" x14ac:dyDescent="0.2">
      <c r="A181" s="16"/>
      <c r="B181" s="16"/>
    </row>
    <row r="182" spans="1:2" ht="15.75" x14ac:dyDescent="0.2">
      <c r="A182" s="16"/>
      <c r="B182" s="16"/>
    </row>
    <row r="183" spans="1:2" ht="15.75" x14ac:dyDescent="0.2">
      <c r="A183" s="16"/>
      <c r="B183" s="16"/>
    </row>
    <row r="184" spans="1:2" ht="15.75" x14ac:dyDescent="0.2">
      <c r="A184" s="16"/>
      <c r="B184" s="16"/>
    </row>
    <row r="185" spans="1:2" ht="15.75" x14ac:dyDescent="0.2">
      <c r="A185" s="16"/>
      <c r="B185" s="16"/>
    </row>
    <row r="186" spans="1:2" ht="15.75" x14ac:dyDescent="0.2">
      <c r="A186" s="16"/>
      <c r="B186" s="16"/>
    </row>
    <row r="187" spans="1:2" ht="15.75" x14ac:dyDescent="0.2">
      <c r="A187" s="16"/>
      <c r="B187" s="16"/>
    </row>
    <row r="188" spans="1:2" ht="15.75" x14ac:dyDescent="0.2">
      <c r="A188" s="16"/>
      <c r="B188" s="16"/>
    </row>
    <row r="189" spans="1:2" ht="15.75" x14ac:dyDescent="0.2">
      <c r="A189" s="16"/>
      <c r="B189" s="16"/>
    </row>
    <row r="190" spans="1:2" ht="15.75" x14ac:dyDescent="0.2">
      <c r="A190" s="16"/>
      <c r="B190" s="16"/>
    </row>
    <row r="191" spans="1:2" ht="15.75" x14ac:dyDescent="0.2">
      <c r="A191" s="16"/>
      <c r="B191" s="16"/>
    </row>
    <row r="192" spans="1:2" ht="15.75" x14ac:dyDescent="0.2">
      <c r="A192" s="16"/>
      <c r="B192" s="16"/>
    </row>
    <row r="193" spans="1:2" ht="15.75" x14ac:dyDescent="0.2">
      <c r="A193" s="16"/>
      <c r="B193" s="16"/>
    </row>
    <row r="194" spans="1:2" ht="15.75" x14ac:dyDescent="0.2">
      <c r="A194" s="16"/>
      <c r="B194" s="16"/>
    </row>
    <row r="195" spans="1:2" ht="15.75" x14ac:dyDescent="0.2">
      <c r="A195" s="16"/>
      <c r="B195" s="16"/>
    </row>
    <row r="196" spans="1:2" ht="15.75" x14ac:dyDescent="0.2">
      <c r="A196" s="16"/>
      <c r="B196" s="16"/>
    </row>
    <row r="197" spans="1:2" ht="15.75" x14ac:dyDescent="0.2">
      <c r="A197" s="16"/>
      <c r="B197" s="16"/>
    </row>
    <row r="198" spans="1:2" ht="15.75" x14ac:dyDescent="0.2">
      <c r="A198" s="16"/>
      <c r="B198" s="16"/>
    </row>
    <row r="199" spans="1:2" ht="15.75" x14ac:dyDescent="0.2">
      <c r="A199" s="16"/>
      <c r="B199" s="16"/>
    </row>
    <row r="200" spans="1:2" ht="15.75" x14ac:dyDescent="0.2">
      <c r="A200" s="16"/>
      <c r="B200" s="16"/>
    </row>
    <row r="201" spans="1:2" ht="15.75" x14ac:dyDescent="0.2">
      <c r="A201" s="16"/>
      <c r="B201" s="16"/>
    </row>
    <row r="202" spans="1:2" ht="15.75" x14ac:dyDescent="0.2">
      <c r="A202" s="16"/>
      <c r="B202" s="16"/>
    </row>
    <row r="203" spans="1:2" ht="15.75" x14ac:dyDescent="0.2">
      <c r="A203" s="16"/>
      <c r="B203" s="16"/>
    </row>
    <row r="204" spans="1:2" ht="15.75" x14ac:dyDescent="0.2">
      <c r="A204" s="16"/>
      <c r="B204" s="16"/>
    </row>
    <row r="205" spans="1:2" ht="15.75" x14ac:dyDescent="0.2">
      <c r="A205" s="16"/>
      <c r="B205" s="16"/>
    </row>
    <row r="206" spans="1:2" ht="15.75" x14ac:dyDescent="0.2">
      <c r="A206" s="16"/>
      <c r="B206" s="16"/>
    </row>
    <row r="207" spans="1:2" ht="15.75" x14ac:dyDescent="0.2">
      <c r="A207" s="16"/>
      <c r="B207" s="16"/>
    </row>
    <row r="208" spans="1:2" ht="15.75" x14ac:dyDescent="0.2">
      <c r="A208" s="16"/>
      <c r="B208" s="16"/>
    </row>
    <row r="209" spans="1:2" ht="15.75" x14ac:dyDescent="0.2">
      <c r="A209" s="16"/>
      <c r="B209" s="16"/>
    </row>
    <row r="210" spans="1:2" ht="15.75" x14ac:dyDescent="0.2">
      <c r="A210" s="16"/>
      <c r="B210" s="16"/>
    </row>
    <row r="211" spans="1:2" ht="15.75" x14ac:dyDescent="0.2">
      <c r="A211" s="16"/>
      <c r="B211" s="16"/>
    </row>
    <row r="212" spans="1:2" ht="15.75" x14ac:dyDescent="0.2">
      <c r="A212" s="16"/>
      <c r="B212" s="16"/>
    </row>
    <row r="213" spans="1:2" ht="15.75" x14ac:dyDescent="0.2">
      <c r="A213" s="16"/>
      <c r="B213" s="16"/>
    </row>
    <row r="214" spans="1:2" ht="15.75" x14ac:dyDescent="0.2">
      <c r="A214" s="16"/>
      <c r="B214" s="16"/>
    </row>
    <row r="215" spans="1:2" ht="15.75" x14ac:dyDescent="0.2">
      <c r="A215" s="16"/>
      <c r="B215" s="16"/>
    </row>
    <row r="216" spans="1:2" ht="15.75" x14ac:dyDescent="0.2">
      <c r="A216" s="16"/>
      <c r="B216" s="16"/>
    </row>
    <row r="217" spans="1:2" ht="15.75" x14ac:dyDescent="0.2">
      <c r="A217" s="16"/>
      <c r="B217" s="16"/>
    </row>
    <row r="218" spans="1:2" ht="15.75" x14ac:dyDescent="0.2">
      <c r="A218" s="16"/>
      <c r="B218" s="16"/>
    </row>
    <row r="219" spans="1:2" ht="15.75" x14ac:dyDescent="0.2">
      <c r="A219" s="16"/>
      <c r="B219" s="16"/>
    </row>
    <row r="220" spans="1:2" ht="15.75" x14ac:dyDescent="0.2">
      <c r="A220" s="16"/>
      <c r="B220" s="16"/>
    </row>
    <row r="221" spans="1:2" ht="15.75" x14ac:dyDescent="0.2">
      <c r="A221" s="16"/>
      <c r="B221" s="16"/>
    </row>
    <row r="222" spans="1:2" ht="15.75" x14ac:dyDescent="0.2">
      <c r="A222" s="16"/>
      <c r="B222" s="16"/>
    </row>
    <row r="223" spans="1:2" ht="15.75" x14ac:dyDescent="0.2">
      <c r="A223" s="16"/>
      <c r="B223" s="16"/>
    </row>
    <row r="224" spans="1:2" ht="15.75" x14ac:dyDescent="0.2">
      <c r="A224" s="16"/>
      <c r="B224" s="16"/>
    </row>
    <row r="225" spans="1:2" ht="15.75" x14ac:dyDescent="0.2">
      <c r="A225" s="16"/>
      <c r="B225" s="16"/>
    </row>
    <row r="226" spans="1:2" ht="15.75" x14ac:dyDescent="0.2">
      <c r="A226" s="16"/>
      <c r="B226" s="16"/>
    </row>
    <row r="227" spans="1:2" ht="15.75" x14ac:dyDescent="0.2">
      <c r="A227" s="16"/>
      <c r="B227" s="16"/>
    </row>
    <row r="228" spans="1:2" ht="15.75" x14ac:dyDescent="0.2">
      <c r="A228" s="16"/>
      <c r="B228" s="16"/>
    </row>
    <row r="229" spans="1:2" ht="15.75" x14ac:dyDescent="0.2">
      <c r="A229" s="16"/>
      <c r="B229" s="16"/>
    </row>
    <row r="230" spans="1:2" ht="15.75" x14ac:dyDescent="0.2">
      <c r="A230" s="16"/>
      <c r="B230" s="16"/>
    </row>
    <row r="231" spans="1:2" ht="15.75" x14ac:dyDescent="0.2">
      <c r="A231" s="16"/>
      <c r="B231" s="16"/>
    </row>
    <row r="232" spans="1:2" ht="15.75" x14ac:dyDescent="0.2">
      <c r="A232" s="16"/>
      <c r="B232" s="16"/>
    </row>
    <row r="233" spans="1:2" ht="15.75" x14ac:dyDescent="0.2">
      <c r="A233" s="16"/>
      <c r="B233" s="16"/>
    </row>
    <row r="234" spans="1:2" ht="15.75" x14ac:dyDescent="0.2">
      <c r="A234" s="16"/>
      <c r="B234" s="16"/>
    </row>
    <row r="235" spans="1:2" ht="15.75" x14ac:dyDescent="0.2">
      <c r="A235" s="16"/>
      <c r="B235" s="16"/>
    </row>
    <row r="236" spans="1:2" ht="15.75" x14ac:dyDescent="0.2">
      <c r="A236" s="16"/>
      <c r="B236" s="16"/>
    </row>
    <row r="237" spans="1:2" ht="15.75" x14ac:dyDescent="0.2">
      <c r="A237" s="16"/>
      <c r="B237" s="16"/>
    </row>
    <row r="238" spans="1:2" ht="15.75" x14ac:dyDescent="0.2">
      <c r="A238" s="16"/>
      <c r="B238" s="16"/>
    </row>
    <row r="239" spans="1:2" ht="15.75" x14ac:dyDescent="0.2">
      <c r="A239" s="16"/>
      <c r="B239" s="16"/>
    </row>
    <row r="240" spans="1:2" ht="15.75" x14ac:dyDescent="0.2">
      <c r="A240" s="16"/>
      <c r="B240" s="16"/>
    </row>
    <row r="241" spans="1:2" ht="15.75" x14ac:dyDescent="0.2">
      <c r="A241" s="16"/>
      <c r="B241" s="16"/>
    </row>
    <row r="242" spans="1:2" ht="15.75" x14ac:dyDescent="0.2">
      <c r="A242" s="16"/>
      <c r="B242" s="16"/>
    </row>
    <row r="243" spans="1:2" ht="15.75" x14ac:dyDescent="0.2">
      <c r="A243" s="16"/>
      <c r="B243" s="16"/>
    </row>
    <row r="244" spans="1:2" ht="15.75" x14ac:dyDescent="0.2">
      <c r="A244" s="16"/>
      <c r="B244" s="16"/>
    </row>
    <row r="245" spans="1:2" ht="15.75" x14ac:dyDescent="0.2">
      <c r="A245" s="16"/>
      <c r="B245" s="16"/>
    </row>
    <row r="246" spans="1:2" ht="15.75" x14ac:dyDescent="0.2">
      <c r="A246" s="16"/>
      <c r="B246" s="16"/>
    </row>
    <row r="247" spans="1:2" ht="15.75" x14ac:dyDescent="0.2">
      <c r="A247" s="16"/>
      <c r="B247" s="16"/>
    </row>
    <row r="248" spans="1:2" ht="15.75" x14ac:dyDescent="0.2">
      <c r="A248" s="16"/>
      <c r="B248" s="16"/>
    </row>
    <row r="249" spans="1:2" ht="15.75" x14ac:dyDescent="0.2">
      <c r="A249" s="16"/>
      <c r="B249" s="16"/>
    </row>
    <row r="250" spans="1:2" ht="15.75" x14ac:dyDescent="0.2">
      <c r="A250" s="16"/>
      <c r="B250" s="16"/>
    </row>
    <row r="251" spans="1:2" ht="15.75" x14ac:dyDescent="0.2">
      <c r="A251" s="16"/>
      <c r="B251" s="16"/>
    </row>
    <row r="252" spans="1:2" ht="15.75" x14ac:dyDescent="0.2">
      <c r="A252" s="16"/>
      <c r="B252" s="16"/>
    </row>
    <row r="253" spans="1:2" ht="15.75" x14ac:dyDescent="0.2">
      <c r="A253" s="16"/>
      <c r="B253" s="16"/>
    </row>
    <row r="254" spans="1:2" ht="15.75" x14ac:dyDescent="0.2">
      <c r="A254" s="16"/>
      <c r="B254" s="16"/>
    </row>
    <row r="255" spans="1:2" ht="15.75" x14ac:dyDescent="0.2">
      <c r="A255" s="16"/>
      <c r="B255" s="16"/>
    </row>
    <row r="256" spans="1:2" ht="15.75" x14ac:dyDescent="0.2">
      <c r="A256" s="16"/>
      <c r="B256" s="16"/>
    </row>
    <row r="257" spans="1:2" ht="15.75" x14ac:dyDescent="0.2">
      <c r="A257" s="16"/>
      <c r="B257" s="16"/>
    </row>
    <row r="258" spans="1:2" ht="15.75" x14ac:dyDescent="0.2">
      <c r="A258" s="16"/>
      <c r="B258" s="16"/>
    </row>
    <row r="259" spans="1:2" ht="15.75" x14ac:dyDescent="0.2">
      <c r="A259" s="16"/>
      <c r="B259" s="16"/>
    </row>
    <row r="260" spans="1:2" ht="15.75" x14ac:dyDescent="0.2">
      <c r="A260" s="16"/>
      <c r="B260" s="16"/>
    </row>
    <row r="261" spans="1:2" ht="15.75" x14ac:dyDescent="0.2">
      <c r="A261" s="16"/>
      <c r="B261" s="16"/>
    </row>
    <row r="262" spans="1:2" ht="15.75" x14ac:dyDescent="0.2">
      <c r="A262" s="16"/>
      <c r="B262" s="16"/>
    </row>
    <row r="263" spans="1:2" ht="15.75" x14ac:dyDescent="0.2">
      <c r="A263" s="16"/>
      <c r="B263" s="16"/>
    </row>
    <row r="264" spans="1:2" ht="15.75" x14ac:dyDescent="0.2">
      <c r="A264" s="16"/>
      <c r="B264" s="16"/>
    </row>
    <row r="265" spans="1:2" ht="15.75" x14ac:dyDescent="0.2">
      <c r="A265" s="16"/>
      <c r="B265" s="16"/>
    </row>
    <row r="266" spans="1:2" ht="15.75" x14ac:dyDescent="0.2">
      <c r="A266" s="16"/>
      <c r="B266" s="16"/>
    </row>
    <row r="267" spans="1:2" ht="15.75" x14ac:dyDescent="0.2">
      <c r="A267" s="16"/>
      <c r="B267" s="16"/>
    </row>
    <row r="268" spans="1:2" ht="15.75" x14ac:dyDescent="0.2">
      <c r="A268" s="16"/>
      <c r="B268" s="16"/>
    </row>
    <row r="269" spans="1:2" ht="15.75" x14ac:dyDescent="0.2">
      <c r="A269" s="16"/>
      <c r="B269" s="16"/>
    </row>
    <row r="270" spans="1:2" ht="15.75" x14ac:dyDescent="0.2">
      <c r="A270" s="16"/>
      <c r="B270" s="16"/>
    </row>
    <row r="271" spans="1:2" ht="15.75" x14ac:dyDescent="0.2">
      <c r="A271" s="16"/>
      <c r="B271" s="16"/>
    </row>
    <row r="272" spans="1:2" ht="15.75" x14ac:dyDescent="0.2">
      <c r="A272" s="16"/>
      <c r="B272" s="16"/>
    </row>
    <row r="273" spans="1:2" ht="15.75" x14ac:dyDescent="0.2">
      <c r="A273" s="16"/>
      <c r="B273" s="16"/>
    </row>
    <row r="274" spans="1:2" ht="15.75" x14ac:dyDescent="0.2">
      <c r="A274" s="16"/>
      <c r="B274" s="16"/>
    </row>
    <row r="275" spans="1:2" ht="15.75" x14ac:dyDescent="0.2">
      <c r="A275" s="16"/>
      <c r="B275" s="16"/>
    </row>
    <row r="276" spans="1:2" ht="15.75" x14ac:dyDescent="0.2">
      <c r="A276" s="16"/>
      <c r="B276" s="16"/>
    </row>
    <row r="277" spans="1:2" ht="15.75" x14ac:dyDescent="0.2">
      <c r="A277" s="16"/>
      <c r="B277" s="16"/>
    </row>
    <row r="278" spans="1:2" ht="15.75" x14ac:dyDescent="0.2">
      <c r="A278" s="16"/>
      <c r="B278" s="16"/>
    </row>
    <row r="279" spans="1:2" ht="15.75" x14ac:dyDescent="0.2">
      <c r="A279" s="16"/>
      <c r="B279" s="16"/>
    </row>
    <row r="280" spans="1:2" ht="15.75" x14ac:dyDescent="0.2">
      <c r="A280" s="16"/>
      <c r="B280" s="16"/>
    </row>
    <row r="281" spans="1:2" ht="15.75" x14ac:dyDescent="0.2">
      <c r="A281" s="16"/>
      <c r="B281" s="16"/>
    </row>
    <row r="282" spans="1:2" ht="15.75" x14ac:dyDescent="0.2">
      <c r="A282" s="16"/>
      <c r="B282" s="16"/>
    </row>
    <row r="283" spans="1:2" ht="15.75" x14ac:dyDescent="0.2">
      <c r="A283" s="16"/>
      <c r="B283" s="16"/>
    </row>
    <row r="284" spans="1:2" ht="15.75" x14ac:dyDescent="0.2">
      <c r="A284" s="16"/>
      <c r="B284" s="16"/>
    </row>
    <row r="285" spans="1:2" ht="15.75" x14ac:dyDescent="0.2">
      <c r="A285" s="16"/>
      <c r="B285" s="16"/>
    </row>
    <row r="286" spans="1:2" ht="15.75" x14ac:dyDescent="0.2">
      <c r="A286" s="16"/>
      <c r="B286" s="16"/>
    </row>
    <row r="287" spans="1:2" ht="15.75" x14ac:dyDescent="0.2">
      <c r="A287" s="16"/>
      <c r="B287" s="16"/>
    </row>
    <row r="288" spans="1:2" ht="15.75" x14ac:dyDescent="0.2">
      <c r="A288" s="16"/>
      <c r="B288" s="16"/>
    </row>
    <row r="289" spans="1:2" ht="15.75" x14ac:dyDescent="0.2">
      <c r="A289" s="16"/>
      <c r="B289" s="16"/>
    </row>
    <row r="290" spans="1:2" ht="15.75" x14ac:dyDescent="0.2">
      <c r="A290" s="16"/>
      <c r="B290" s="16"/>
    </row>
    <row r="291" spans="1:2" ht="15.75" x14ac:dyDescent="0.2">
      <c r="A291" s="16"/>
      <c r="B291" s="16"/>
    </row>
    <row r="292" spans="1:2" ht="15.75" x14ac:dyDescent="0.2">
      <c r="A292" s="16"/>
      <c r="B292" s="16"/>
    </row>
    <row r="293" spans="1:2" ht="15.75" x14ac:dyDescent="0.2">
      <c r="A293" s="16"/>
      <c r="B293" s="16"/>
    </row>
    <row r="294" spans="1:2" ht="15.75" x14ac:dyDescent="0.2">
      <c r="A294" s="16"/>
      <c r="B294" s="16"/>
    </row>
    <row r="295" spans="1:2" ht="15.75" x14ac:dyDescent="0.2">
      <c r="A295" s="16"/>
      <c r="B295" s="16"/>
    </row>
    <row r="296" spans="1:2" ht="15.75" x14ac:dyDescent="0.2">
      <c r="A296" s="16"/>
      <c r="B296" s="16"/>
    </row>
    <row r="297" spans="1:2" ht="15.75" x14ac:dyDescent="0.2">
      <c r="A297" s="16"/>
      <c r="B297" s="16"/>
    </row>
    <row r="298" spans="1:2" ht="15.75" x14ac:dyDescent="0.2">
      <c r="A298" s="16"/>
      <c r="B298" s="16"/>
    </row>
    <row r="299" spans="1:2" ht="15.75" x14ac:dyDescent="0.2">
      <c r="A299" s="16"/>
      <c r="B299" s="16"/>
    </row>
    <row r="300" spans="1:2" ht="15.75" x14ac:dyDescent="0.2">
      <c r="A300" s="16"/>
      <c r="B300" s="16"/>
    </row>
    <row r="301" spans="1:2" ht="15.75" x14ac:dyDescent="0.2">
      <c r="A301" s="16"/>
      <c r="B301" s="16"/>
    </row>
    <row r="302" spans="1:2" ht="15.75" x14ac:dyDescent="0.2">
      <c r="A302" s="16"/>
      <c r="B302" s="16"/>
    </row>
    <row r="303" spans="1:2" ht="15.75" x14ac:dyDescent="0.2">
      <c r="A303" s="16"/>
      <c r="B303" s="16"/>
    </row>
    <row r="304" spans="1:2" ht="15.75" x14ac:dyDescent="0.2">
      <c r="A304" s="16"/>
      <c r="B304" s="16"/>
    </row>
    <row r="305" spans="1:2" ht="15.75" x14ac:dyDescent="0.2">
      <c r="A305" s="16"/>
      <c r="B305" s="16"/>
    </row>
    <row r="306" spans="1:2" ht="15.75" x14ac:dyDescent="0.2">
      <c r="A306" s="16"/>
      <c r="B306" s="16"/>
    </row>
    <row r="307" spans="1:2" ht="15.75" x14ac:dyDescent="0.2">
      <c r="A307" s="16"/>
      <c r="B307" s="16"/>
    </row>
    <row r="308" spans="1:2" ht="15.75" x14ac:dyDescent="0.2">
      <c r="A308" s="16"/>
      <c r="B308" s="16"/>
    </row>
    <row r="309" spans="1:2" ht="15.75" x14ac:dyDescent="0.2">
      <c r="A309" s="16"/>
      <c r="B309" s="16"/>
    </row>
    <row r="310" spans="1:2" ht="15.75" x14ac:dyDescent="0.2">
      <c r="A310" s="16"/>
      <c r="B310" s="16"/>
    </row>
    <row r="311" spans="1:2" ht="15.75" x14ac:dyDescent="0.2">
      <c r="A311" s="16"/>
      <c r="B311" s="16"/>
    </row>
    <row r="312" spans="1:2" ht="15.75" x14ac:dyDescent="0.2">
      <c r="A312" s="16"/>
      <c r="B312" s="16"/>
    </row>
    <row r="313" spans="1:2" ht="15.75" x14ac:dyDescent="0.2">
      <c r="A313" s="16"/>
      <c r="B313" s="16"/>
    </row>
    <row r="314" spans="1:2" ht="15.75" x14ac:dyDescent="0.2">
      <c r="A314" s="16"/>
      <c r="B314" s="16"/>
    </row>
    <row r="315" spans="1:2" ht="15.75" x14ac:dyDescent="0.2">
      <c r="A315" s="16"/>
      <c r="B315" s="16"/>
    </row>
    <row r="316" spans="1:2" ht="15.75" x14ac:dyDescent="0.2">
      <c r="A316" s="16"/>
      <c r="B316" s="16"/>
    </row>
    <row r="317" spans="1:2" ht="15.75" x14ac:dyDescent="0.2">
      <c r="A317" s="16"/>
      <c r="B317" s="16"/>
    </row>
    <row r="318" spans="1:2" ht="15.75" x14ac:dyDescent="0.2">
      <c r="A318" s="16"/>
      <c r="B318" s="16"/>
    </row>
    <row r="319" spans="1:2" ht="15.75" x14ac:dyDescent="0.2">
      <c r="A319" s="16"/>
      <c r="B319" s="16"/>
    </row>
    <row r="320" spans="1:2" ht="15.75" x14ac:dyDescent="0.2">
      <c r="A320" s="16"/>
      <c r="B320" s="16"/>
    </row>
    <row r="321" spans="1:2" ht="15.75" x14ac:dyDescent="0.2">
      <c r="A321" s="16"/>
      <c r="B321" s="16"/>
    </row>
    <row r="322" spans="1:2" ht="15.75" x14ac:dyDescent="0.2">
      <c r="A322" s="16"/>
      <c r="B322" s="16"/>
    </row>
    <row r="323" spans="1:2" ht="15.75" x14ac:dyDescent="0.2">
      <c r="A323" s="16"/>
      <c r="B323" s="16"/>
    </row>
    <row r="324" spans="1:2" ht="15.75" x14ac:dyDescent="0.2">
      <c r="A324" s="16"/>
      <c r="B324" s="16"/>
    </row>
    <row r="325" spans="1:2" ht="15.75" x14ac:dyDescent="0.2">
      <c r="A325" s="16"/>
      <c r="B325" s="16"/>
    </row>
    <row r="326" spans="1:2" ht="15.75" x14ac:dyDescent="0.2">
      <c r="A326" s="16"/>
      <c r="B326" s="16"/>
    </row>
    <row r="327" spans="1:2" ht="15.75" x14ac:dyDescent="0.2">
      <c r="A327" s="16"/>
      <c r="B327" s="16"/>
    </row>
    <row r="328" spans="1:2" ht="15.75" x14ac:dyDescent="0.2">
      <c r="A328" s="16"/>
      <c r="B328" s="16"/>
    </row>
    <row r="329" spans="1:2" ht="15.75" x14ac:dyDescent="0.2">
      <c r="A329" s="16"/>
      <c r="B329" s="16"/>
    </row>
    <row r="330" spans="1:2" ht="15.75" x14ac:dyDescent="0.2">
      <c r="A330" s="16"/>
      <c r="B330" s="16"/>
    </row>
    <row r="331" spans="1:2" ht="15.75" x14ac:dyDescent="0.2">
      <c r="A331" s="16"/>
      <c r="B331" s="16"/>
    </row>
    <row r="332" spans="1:2" ht="15.75" x14ac:dyDescent="0.2">
      <c r="A332" s="16"/>
      <c r="B332" s="16"/>
    </row>
    <row r="333" spans="1:2" ht="15.75" x14ac:dyDescent="0.2">
      <c r="A333" s="16"/>
      <c r="B333" s="16"/>
    </row>
    <row r="334" spans="1:2" ht="15.75" x14ac:dyDescent="0.2">
      <c r="A334" s="16"/>
      <c r="B334" s="16"/>
    </row>
    <row r="335" spans="1:2" ht="15.75" x14ac:dyDescent="0.2">
      <c r="A335" s="16"/>
      <c r="B335" s="16"/>
    </row>
    <row r="336" spans="1:2" ht="15.75" x14ac:dyDescent="0.2">
      <c r="A336" s="16"/>
      <c r="B336" s="16"/>
    </row>
    <row r="337" spans="1:2" ht="15.75" x14ac:dyDescent="0.2">
      <c r="A337" s="16"/>
      <c r="B337" s="16"/>
    </row>
    <row r="338" spans="1:2" ht="15.75" x14ac:dyDescent="0.2">
      <c r="A338" s="16"/>
      <c r="B338" s="16"/>
    </row>
    <row r="339" spans="1:2" ht="15.75" x14ac:dyDescent="0.2">
      <c r="A339" s="16"/>
      <c r="B339" s="16"/>
    </row>
    <row r="340" spans="1:2" ht="15.75" x14ac:dyDescent="0.2">
      <c r="A340" s="16"/>
      <c r="B340" s="16"/>
    </row>
    <row r="341" spans="1:2" ht="15.75" x14ac:dyDescent="0.2">
      <c r="A341" s="16"/>
      <c r="B341" s="16"/>
    </row>
    <row r="342" spans="1:2" ht="15.75" x14ac:dyDescent="0.2">
      <c r="A342" s="16"/>
      <c r="B342" s="16"/>
    </row>
    <row r="343" spans="1:2" ht="15.75" x14ac:dyDescent="0.2">
      <c r="A343" s="16"/>
      <c r="B343" s="16"/>
    </row>
    <row r="344" spans="1:2" ht="15.75" x14ac:dyDescent="0.2">
      <c r="A344" s="16"/>
      <c r="B344" s="16"/>
    </row>
    <row r="345" spans="1:2" ht="15.75" x14ac:dyDescent="0.2">
      <c r="A345" s="16"/>
      <c r="B345" s="16"/>
    </row>
    <row r="346" spans="1:2" ht="15.75" x14ac:dyDescent="0.2">
      <c r="A346" s="16"/>
      <c r="B346" s="16"/>
    </row>
    <row r="347" spans="1:2" ht="15.75" x14ac:dyDescent="0.2">
      <c r="A347" s="16"/>
      <c r="B347" s="16"/>
    </row>
    <row r="348" spans="1:2" ht="15.75" x14ac:dyDescent="0.2">
      <c r="A348" s="16"/>
      <c r="B348" s="16"/>
    </row>
    <row r="349" spans="1:2" ht="15.75" x14ac:dyDescent="0.2">
      <c r="A349" s="16"/>
      <c r="B349" s="16"/>
    </row>
    <row r="350" spans="1:2" ht="15.75" x14ac:dyDescent="0.2">
      <c r="A350" s="16"/>
      <c r="B350" s="16"/>
    </row>
    <row r="351" spans="1:2" ht="15.75" x14ac:dyDescent="0.2">
      <c r="A351" s="16"/>
      <c r="B351" s="16"/>
    </row>
    <row r="352" spans="1:2" ht="15.75" x14ac:dyDescent="0.2">
      <c r="A352" s="16"/>
      <c r="B352" s="16"/>
    </row>
    <row r="353" spans="1:2" ht="15.75" x14ac:dyDescent="0.2">
      <c r="A353" s="16"/>
      <c r="B353" s="16"/>
    </row>
    <row r="354" spans="1:2" ht="15.75" x14ac:dyDescent="0.2">
      <c r="A354" s="16"/>
      <c r="B354" s="16"/>
    </row>
    <row r="355" spans="1:2" ht="15.75" x14ac:dyDescent="0.2">
      <c r="A355" s="16"/>
      <c r="B355" s="16"/>
    </row>
    <row r="356" spans="1:2" ht="15.75" x14ac:dyDescent="0.2">
      <c r="A356" s="16"/>
      <c r="B356" s="16"/>
    </row>
    <row r="357" spans="1:2" ht="15.75" x14ac:dyDescent="0.2">
      <c r="A357" s="16"/>
      <c r="B357" s="16"/>
    </row>
    <row r="358" spans="1:2" ht="15.75" x14ac:dyDescent="0.2">
      <c r="A358" s="16"/>
      <c r="B358" s="16"/>
    </row>
    <row r="359" spans="1:2" ht="15.75" x14ac:dyDescent="0.2">
      <c r="A359" s="16"/>
      <c r="B359" s="16"/>
    </row>
    <row r="360" spans="1:2" ht="15.75" x14ac:dyDescent="0.2">
      <c r="A360" s="16"/>
      <c r="B360" s="16"/>
    </row>
    <row r="361" spans="1:2" ht="15.75" x14ac:dyDescent="0.2">
      <c r="A361" s="16"/>
      <c r="B361" s="16"/>
    </row>
    <row r="362" spans="1:2" ht="15.75" x14ac:dyDescent="0.2">
      <c r="A362" s="16"/>
      <c r="B362" s="16"/>
    </row>
    <row r="363" spans="1:2" ht="15.75" x14ac:dyDescent="0.2">
      <c r="A363" s="16"/>
      <c r="B363" s="16"/>
    </row>
    <row r="364" spans="1:2" ht="15.75" x14ac:dyDescent="0.2">
      <c r="A364" s="16"/>
      <c r="B364" s="16"/>
    </row>
    <row r="365" spans="1:2" ht="15.75" x14ac:dyDescent="0.2">
      <c r="A365" s="16"/>
      <c r="B365" s="16"/>
    </row>
    <row r="366" spans="1:2" ht="15.75" x14ac:dyDescent="0.2">
      <c r="A366" s="16"/>
      <c r="B366" s="16"/>
    </row>
    <row r="367" spans="1:2" ht="15.75" x14ac:dyDescent="0.2">
      <c r="A367" s="16"/>
      <c r="B367" s="16"/>
    </row>
    <row r="368" spans="1:2" ht="15.75" x14ac:dyDescent="0.2">
      <c r="A368" s="16"/>
      <c r="B368" s="16"/>
    </row>
    <row r="369" spans="1:2" ht="15.75" x14ac:dyDescent="0.2">
      <c r="A369" s="16"/>
      <c r="B369" s="16"/>
    </row>
    <row r="370" spans="1:2" ht="15.75" x14ac:dyDescent="0.2">
      <c r="A370" s="16"/>
      <c r="B370" s="16"/>
    </row>
    <row r="371" spans="1:2" ht="15.75" x14ac:dyDescent="0.2">
      <c r="A371" s="16"/>
      <c r="B371" s="16"/>
    </row>
    <row r="372" spans="1:2" ht="15.75" x14ac:dyDescent="0.2">
      <c r="A372" s="16"/>
      <c r="B372" s="16"/>
    </row>
    <row r="373" spans="1:2" ht="15.75" x14ac:dyDescent="0.2">
      <c r="A373" s="16"/>
      <c r="B373" s="16"/>
    </row>
    <row r="374" spans="1:2" ht="15.75" x14ac:dyDescent="0.2">
      <c r="A374" s="16"/>
      <c r="B374" s="16"/>
    </row>
    <row r="375" spans="1:2" ht="15.75" x14ac:dyDescent="0.2">
      <c r="A375" s="16"/>
      <c r="B375" s="16"/>
    </row>
    <row r="376" spans="1:2" ht="15.75" x14ac:dyDescent="0.2">
      <c r="A376" s="16"/>
      <c r="B376" s="16"/>
    </row>
    <row r="377" spans="1:2" ht="15.75" x14ac:dyDescent="0.2">
      <c r="A377" s="16"/>
      <c r="B377" s="16"/>
    </row>
    <row r="378" spans="1:2" ht="15.75" x14ac:dyDescent="0.2">
      <c r="A378" s="16"/>
      <c r="B378" s="16"/>
    </row>
    <row r="379" spans="1:2" ht="15.75" x14ac:dyDescent="0.2">
      <c r="A379" s="16"/>
      <c r="B379" s="16"/>
    </row>
    <row r="380" spans="1:2" ht="15.75" x14ac:dyDescent="0.2">
      <c r="A380" s="16"/>
      <c r="B380" s="16"/>
    </row>
    <row r="381" spans="1:2" ht="15.75" x14ac:dyDescent="0.2">
      <c r="A381" s="16"/>
      <c r="B381" s="16"/>
    </row>
    <row r="382" spans="1:2" ht="15.75" x14ac:dyDescent="0.2">
      <c r="A382" s="16"/>
      <c r="B382" s="16"/>
    </row>
    <row r="383" spans="1:2" ht="15.75" x14ac:dyDescent="0.2">
      <c r="A383" s="16"/>
      <c r="B383" s="16"/>
    </row>
    <row r="384" spans="1:2" ht="15.75" x14ac:dyDescent="0.2">
      <c r="A384" s="16"/>
      <c r="B384" s="16"/>
    </row>
    <row r="385" spans="1:2" ht="15.75" x14ac:dyDescent="0.2">
      <c r="A385" s="16"/>
      <c r="B385" s="16"/>
    </row>
    <row r="386" spans="1:2" ht="15.75" x14ac:dyDescent="0.2">
      <c r="A386" s="16"/>
      <c r="B386" s="16"/>
    </row>
    <row r="387" spans="1:2" ht="15.75" x14ac:dyDescent="0.2">
      <c r="A387" s="16"/>
      <c r="B387" s="16"/>
    </row>
    <row r="388" spans="1:2" ht="15.75" x14ac:dyDescent="0.2">
      <c r="A388" s="16"/>
      <c r="B388" s="16"/>
    </row>
    <row r="389" spans="1:2" ht="15.75" x14ac:dyDescent="0.2">
      <c r="A389" s="16"/>
      <c r="B389" s="16"/>
    </row>
    <row r="390" spans="1:2" ht="15.75" x14ac:dyDescent="0.2">
      <c r="A390" s="16"/>
      <c r="B390" s="16"/>
    </row>
    <row r="391" spans="1:2" ht="15.75" x14ac:dyDescent="0.2">
      <c r="A391" s="16"/>
      <c r="B391" s="16"/>
    </row>
    <row r="392" spans="1:2" ht="15.75" x14ac:dyDescent="0.2">
      <c r="A392" s="16"/>
      <c r="B392" s="16"/>
    </row>
    <row r="393" spans="1:2" ht="15.75" x14ac:dyDescent="0.2">
      <c r="A393" s="16"/>
      <c r="B393" s="16"/>
    </row>
    <row r="394" spans="1:2" ht="15.75" x14ac:dyDescent="0.2">
      <c r="A394" s="16"/>
      <c r="B394" s="16"/>
    </row>
    <row r="395" spans="1:2" ht="15.75" x14ac:dyDescent="0.2">
      <c r="A395" s="16"/>
      <c r="B395" s="16"/>
    </row>
    <row r="396" spans="1:2" ht="15.75" x14ac:dyDescent="0.2">
      <c r="A396" s="16"/>
      <c r="B396" s="16"/>
    </row>
    <row r="397" spans="1:2" ht="15.75" x14ac:dyDescent="0.2">
      <c r="A397" s="16"/>
      <c r="B397" s="16"/>
    </row>
    <row r="398" spans="1:2" ht="15.75" x14ac:dyDescent="0.2">
      <c r="A398" s="16"/>
      <c r="B398" s="16"/>
    </row>
    <row r="399" spans="1:2" ht="15.75" x14ac:dyDescent="0.2">
      <c r="A399" s="16"/>
      <c r="B399" s="16"/>
    </row>
    <row r="400" spans="1:2" ht="15.75" x14ac:dyDescent="0.2">
      <c r="A400" s="16"/>
      <c r="B400" s="16"/>
    </row>
    <row r="401" spans="1:2" ht="15.75" x14ac:dyDescent="0.2">
      <c r="A401" s="16"/>
      <c r="B401" s="16"/>
    </row>
    <row r="402" spans="1:2" ht="15.75" x14ac:dyDescent="0.2">
      <c r="A402" s="16"/>
      <c r="B402" s="16"/>
    </row>
    <row r="403" spans="1:2" ht="15.75" x14ac:dyDescent="0.2">
      <c r="A403" s="16"/>
      <c r="B403" s="16"/>
    </row>
    <row r="404" spans="1:2" ht="15.75" x14ac:dyDescent="0.2">
      <c r="A404" s="16"/>
      <c r="B404" s="16"/>
    </row>
    <row r="405" spans="1:2" ht="15.75" x14ac:dyDescent="0.2">
      <c r="A405" s="16"/>
      <c r="B405" s="16"/>
    </row>
    <row r="406" spans="1:2" ht="15.75" x14ac:dyDescent="0.2">
      <c r="A406" s="16"/>
      <c r="B406" s="16"/>
    </row>
    <row r="407" spans="1:2" ht="15.75" x14ac:dyDescent="0.2">
      <c r="A407" s="16"/>
      <c r="B407" s="16"/>
    </row>
    <row r="408" spans="1:2" ht="15.75" x14ac:dyDescent="0.2">
      <c r="A408" s="16"/>
      <c r="B408" s="16"/>
    </row>
    <row r="409" spans="1:2" ht="15.75" x14ac:dyDescent="0.2">
      <c r="A409" s="16"/>
      <c r="B409" s="16"/>
    </row>
    <row r="410" spans="1:2" ht="15.75" x14ac:dyDescent="0.2">
      <c r="A410" s="16"/>
      <c r="B410" s="16"/>
    </row>
    <row r="411" spans="1:2" ht="15.75" x14ac:dyDescent="0.2">
      <c r="A411" s="16"/>
      <c r="B411" s="16"/>
    </row>
    <row r="412" spans="1:2" ht="15.75" x14ac:dyDescent="0.2">
      <c r="A412" s="16"/>
      <c r="B412" s="16"/>
    </row>
    <row r="413" spans="1:2" ht="15.75" x14ac:dyDescent="0.2">
      <c r="A413" s="16"/>
      <c r="B413" s="16"/>
    </row>
    <row r="414" spans="1:2" ht="15.75" x14ac:dyDescent="0.2">
      <c r="A414" s="16"/>
      <c r="B414" s="16"/>
    </row>
    <row r="415" spans="1:2" ht="15.75" x14ac:dyDescent="0.2">
      <c r="A415" s="16"/>
      <c r="B415" s="16"/>
    </row>
    <row r="416" spans="1:2" ht="15.75" x14ac:dyDescent="0.2">
      <c r="A416" s="16"/>
      <c r="B416" s="16"/>
    </row>
    <row r="417" spans="1:2" ht="15.75" x14ac:dyDescent="0.2">
      <c r="A417" s="16"/>
      <c r="B417" s="16"/>
    </row>
    <row r="418" spans="1:2" ht="15.75" x14ac:dyDescent="0.2">
      <c r="A418" s="16"/>
      <c r="B418" s="16"/>
    </row>
    <row r="419" spans="1:2" ht="15.75" x14ac:dyDescent="0.2">
      <c r="A419" s="16"/>
      <c r="B419" s="16"/>
    </row>
    <row r="420" spans="1:2" ht="15.75" x14ac:dyDescent="0.2">
      <c r="A420" s="16"/>
      <c r="B420" s="16"/>
    </row>
    <row r="421" spans="1:2" ht="15.75" x14ac:dyDescent="0.2">
      <c r="A421" s="16"/>
      <c r="B421" s="16"/>
    </row>
    <row r="422" spans="1:2" ht="15.75" x14ac:dyDescent="0.2">
      <c r="A422" s="16"/>
      <c r="B422" s="16"/>
    </row>
    <row r="423" spans="1:2" ht="15.75" x14ac:dyDescent="0.2">
      <c r="A423" s="16"/>
      <c r="B423" s="16"/>
    </row>
    <row r="424" spans="1:2" ht="15.75" x14ac:dyDescent="0.2">
      <c r="A424" s="16"/>
      <c r="B424" s="16"/>
    </row>
    <row r="425" spans="1:2" ht="15.75" x14ac:dyDescent="0.2">
      <c r="A425" s="16"/>
      <c r="B425" s="16"/>
    </row>
    <row r="426" spans="1:2" ht="15.75" x14ac:dyDescent="0.2">
      <c r="A426" s="16"/>
      <c r="B426" s="16"/>
    </row>
    <row r="427" spans="1:2" ht="15.75" x14ac:dyDescent="0.2">
      <c r="A427" s="16"/>
      <c r="B427" s="16"/>
    </row>
    <row r="428" spans="1:2" ht="15.75" x14ac:dyDescent="0.2">
      <c r="A428" s="16"/>
      <c r="B428" s="16"/>
    </row>
    <row r="429" spans="1:2" ht="15.75" x14ac:dyDescent="0.2">
      <c r="A429" s="16"/>
      <c r="B429" s="16"/>
    </row>
    <row r="430" spans="1:2" ht="15.75" x14ac:dyDescent="0.2">
      <c r="A430" s="16"/>
      <c r="B430" s="16"/>
    </row>
    <row r="431" spans="1:2" ht="15.75" x14ac:dyDescent="0.2">
      <c r="A431" s="16"/>
      <c r="B431" s="16"/>
    </row>
    <row r="432" spans="1:2" ht="15.75" x14ac:dyDescent="0.2">
      <c r="A432" s="16"/>
      <c r="B432" s="16"/>
    </row>
    <row r="433" spans="1:2" ht="15.75" x14ac:dyDescent="0.2">
      <c r="A433" s="16"/>
      <c r="B433" s="16"/>
    </row>
    <row r="434" spans="1:2" ht="15.75" x14ac:dyDescent="0.2">
      <c r="A434" s="16"/>
      <c r="B434" s="16"/>
    </row>
    <row r="435" spans="1:2" ht="15.75" x14ac:dyDescent="0.2">
      <c r="A435" s="16"/>
      <c r="B435" s="16"/>
    </row>
    <row r="436" spans="1:2" ht="15.75" x14ac:dyDescent="0.2">
      <c r="A436" s="16"/>
      <c r="B436" s="16"/>
    </row>
    <row r="437" spans="1:2" ht="15.75" x14ac:dyDescent="0.2">
      <c r="A437" s="16"/>
      <c r="B437" s="16"/>
    </row>
    <row r="438" spans="1:2" ht="15.75" x14ac:dyDescent="0.2">
      <c r="A438" s="16"/>
      <c r="B438" s="16"/>
    </row>
    <row r="439" spans="1:2" ht="15.75" x14ac:dyDescent="0.2">
      <c r="A439" s="16"/>
      <c r="B439" s="16"/>
    </row>
    <row r="440" spans="1:2" ht="15.75" x14ac:dyDescent="0.2">
      <c r="A440" s="16"/>
      <c r="B440" s="16"/>
    </row>
    <row r="441" spans="1:2" ht="15.75" x14ac:dyDescent="0.2">
      <c r="A441" s="16"/>
      <c r="B441" s="16"/>
    </row>
    <row r="442" spans="1:2" ht="15.75" x14ac:dyDescent="0.2">
      <c r="A442" s="16"/>
      <c r="B442" s="16"/>
    </row>
    <row r="443" spans="1:2" ht="15.75" x14ac:dyDescent="0.2">
      <c r="A443" s="16"/>
      <c r="B443" s="16"/>
    </row>
    <row r="444" spans="1:2" ht="15.75" x14ac:dyDescent="0.2">
      <c r="A444" s="16"/>
      <c r="B444" s="16"/>
    </row>
    <row r="445" spans="1:2" ht="15.75" x14ac:dyDescent="0.2">
      <c r="A445" s="16"/>
      <c r="B445" s="16"/>
    </row>
    <row r="446" spans="1:2" ht="15.75" x14ac:dyDescent="0.2">
      <c r="A446" s="16"/>
      <c r="B446" s="16"/>
    </row>
    <row r="447" spans="1:2" ht="15.75" x14ac:dyDescent="0.2">
      <c r="A447" s="16"/>
      <c r="B447" s="16"/>
    </row>
    <row r="448" spans="1:2" ht="15.75" x14ac:dyDescent="0.2">
      <c r="A448" s="16"/>
      <c r="B448" s="16"/>
    </row>
    <row r="449" spans="1:2" ht="15.75" x14ac:dyDescent="0.2">
      <c r="A449" s="16"/>
      <c r="B449" s="16"/>
    </row>
    <row r="450" spans="1:2" ht="15.75" x14ac:dyDescent="0.2">
      <c r="A450" s="16"/>
      <c r="B450" s="16"/>
    </row>
    <row r="451" spans="1:2" ht="15.75" x14ac:dyDescent="0.2">
      <c r="A451" s="16"/>
      <c r="B451" s="16"/>
    </row>
    <row r="452" spans="1:2" ht="15.75" x14ac:dyDescent="0.2">
      <c r="A452" s="16"/>
      <c r="B452" s="16"/>
    </row>
    <row r="453" spans="1:2" ht="15.75" x14ac:dyDescent="0.2">
      <c r="A453" s="16"/>
      <c r="B453" s="16"/>
    </row>
    <row r="454" spans="1:2" ht="15.75" x14ac:dyDescent="0.2">
      <c r="A454" s="16"/>
      <c r="B454" s="16"/>
    </row>
    <row r="455" spans="1:2" ht="15.75" x14ac:dyDescent="0.2">
      <c r="A455" s="16"/>
      <c r="B455" s="16"/>
    </row>
    <row r="456" spans="1:2" ht="15.75" x14ac:dyDescent="0.2">
      <c r="A456" s="16"/>
      <c r="B456" s="16"/>
    </row>
    <row r="457" spans="1:2" ht="15.75" x14ac:dyDescent="0.2">
      <c r="A457" s="16"/>
      <c r="B457" s="16"/>
    </row>
    <row r="458" spans="1:2" ht="15.75" x14ac:dyDescent="0.2">
      <c r="A458" s="16"/>
      <c r="B458" s="16"/>
    </row>
    <row r="459" spans="1:2" ht="15.75" x14ac:dyDescent="0.2">
      <c r="A459" s="16"/>
      <c r="B459" s="16"/>
    </row>
    <row r="460" spans="1:2" ht="15.75" x14ac:dyDescent="0.2">
      <c r="A460" s="16"/>
      <c r="B460" s="16"/>
    </row>
    <row r="461" spans="1:2" ht="15.75" x14ac:dyDescent="0.2">
      <c r="A461" s="16"/>
      <c r="B461" s="16"/>
    </row>
    <row r="462" spans="1:2" ht="15.75" x14ac:dyDescent="0.2">
      <c r="A462" s="16"/>
      <c r="B462" s="16"/>
    </row>
    <row r="463" spans="1:2" ht="15.75" x14ac:dyDescent="0.2">
      <c r="A463" s="16"/>
      <c r="B463" s="16"/>
    </row>
    <row r="464" spans="1:2" ht="15.75" x14ac:dyDescent="0.2">
      <c r="A464" s="16"/>
      <c r="B464" s="16"/>
    </row>
    <row r="465" spans="1:2" ht="15.75" x14ac:dyDescent="0.2">
      <c r="A465" s="16"/>
      <c r="B465" s="16"/>
    </row>
    <row r="466" spans="1:2" ht="15.75" x14ac:dyDescent="0.2">
      <c r="A466" s="16"/>
      <c r="B466" s="16"/>
    </row>
    <row r="467" spans="1:2" ht="15.75" x14ac:dyDescent="0.2">
      <c r="A467" s="16"/>
      <c r="B467" s="16"/>
    </row>
    <row r="468" spans="1:2" ht="15.75" x14ac:dyDescent="0.2">
      <c r="A468" s="16"/>
      <c r="B468" s="16"/>
    </row>
    <row r="469" spans="1:2" ht="15.75" x14ac:dyDescent="0.2">
      <c r="A469" s="16"/>
      <c r="B469" s="16"/>
    </row>
    <row r="470" spans="1:2" ht="15.75" x14ac:dyDescent="0.2">
      <c r="A470" s="16"/>
      <c r="B470" s="16"/>
    </row>
    <row r="471" spans="1:2" ht="15.75" x14ac:dyDescent="0.2">
      <c r="A471" s="16"/>
      <c r="B471" s="16"/>
    </row>
    <row r="472" spans="1:2" ht="15.75" x14ac:dyDescent="0.2">
      <c r="A472" s="16"/>
      <c r="B472" s="16"/>
    </row>
    <row r="473" spans="1:2" ht="15.75" x14ac:dyDescent="0.2">
      <c r="A473" s="16"/>
      <c r="B473" s="16"/>
    </row>
    <row r="474" spans="1:2" ht="15.75" x14ac:dyDescent="0.2">
      <c r="A474" s="16"/>
      <c r="B474" s="16"/>
    </row>
    <row r="475" spans="1:2" ht="15.75" x14ac:dyDescent="0.2">
      <c r="A475" s="16"/>
      <c r="B475" s="16"/>
    </row>
    <row r="476" spans="1:2" ht="15.75" x14ac:dyDescent="0.2">
      <c r="A476" s="16"/>
      <c r="B476" s="16"/>
    </row>
    <row r="477" spans="1:2" ht="15.75" x14ac:dyDescent="0.2">
      <c r="A477" s="16"/>
      <c r="B477" s="16"/>
    </row>
    <row r="478" spans="1:2" ht="15.75" x14ac:dyDescent="0.2">
      <c r="A478" s="16"/>
      <c r="B478" s="16"/>
    </row>
    <row r="479" spans="1:2" ht="15.75" x14ac:dyDescent="0.2">
      <c r="A479" s="16"/>
      <c r="B479" s="16"/>
    </row>
    <row r="480" spans="1:2" ht="15.75" x14ac:dyDescent="0.2">
      <c r="A480" s="16"/>
      <c r="B480" s="16"/>
    </row>
    <row r="481" spans="1:2" ht="15.75" x14ac:dyDescent="0.2">
      <c r="A481" s="16"/>
      <c r="B481" s="16"/>
    </row>
    <row r="482" spans="1:2" ht="15.75" x14ac:dyDescent="0.2">
      <c r="A482" s="16"/>
      <c r="B482" s="16"/>
    </row>
    <row r="483" spans="1:2" ht="15.75" x14ac:dyDescent="0.2">
      <c r="A483" s="16"/>
      <c r="B483" s="16"/>
    </row>
    <row r="484" spans="1:2" ht="15.75" x14ac:dyDescent="0.2">
      <c r="A484" s="16"/>
      <c r="B484" s="16"/>
    </row>
    <row r="485" spans="1:2" ht="15.75" x14ac:dyDescent="0.2">
      <c r="A485" s="16"/>
      <c r="B485" s="16"/>
    </row>
    <row r="486" spans="1:2" ht="15.75" x14ac:dyDescent="0.2">
      <c r="A486" s="16"/>
      <c r="B486" s="16"/>
    </row>
    <row r="487" spans="1:2" ht="15.75" x14ac:dyDescent="0.2">
      <c r="A487" s="16"/>
      <c r="B487" s="16"/>
    </row>
    <row r="488" spans="1:2" ht="15.75" x14ac:dyDescent="0.2">
      <c r="A488" s="16"/>
      <c r="B488" s="16"/>
    </row>
    <row r="489" spans="1:2" ht="15.75" x14ac:dyDescent="0.2">
      <c r="A489" s="16"/>
      <c r="B489" s="16"/>
    </row>
    <row r="490" spans="1:2" ht="15.75" x14ac:dyDescent="0.2">
      <c r="A490" s="16"/>
      <c r="B490" s="16"/>
    </row>
    <row r="491" spans="1:2" ht="15.75" x14ac:dyDescent="0.2">
      <c r="A491" s="16"/>
      <c r="B491" s="16"/>
    </row>
    <row r="492" spans="1:2" ht="15.75" x14ac:dyDescent="0.2">
      <c r="A492" s="16"/>
      <c r="B492" s="16"/>
    </row>
    <row r="493" spans="1:2" ht="15.75" x14ac:dyDescent="0.2">
      <c r="A493" s="16"/>
      <c r="B493" s="16"/>
    </row>
    <row r="494" spans="1:2" ht="15.75" x14ac:dyDescent="0.2">
      <c r="A494" s="16"/>
      <c r="B494" s="16"/>
    </row>
    <row r="495" spans="1:2" ht="15.75" x14ac:dyDescent="0.2">
      <c r="A495" s="16"/>
      <c r="B495" s="16"/>
    </row>
    <row r="496" spans="1:2" ht="15.75" x14ac:dyDescent="0.2">
      <c r="A496" s="16"/>
      <c r="B496" s="16"/>
    </row>
    <row r="497" spans="1:2" ht="15.75" x14ac:dyDescent="0.2">
      <c r="A497" s="16"/>
      <c r="B497" s="16"/>
    </row>
    <row r="498" spans="1:2" ht="15.75" x14ac:dyDescent="0.2">
      <c r="A498" s="16"/>
      <c r="B498" s="16"/>
    </row>
    <row r="499" spans="1:2" ht="15.75" x14ac:dyDescent="0.2">
      <c r="A499" s="16"/>
      <c r="B499" s="16"/>
    </row>
    <row r="500" spans="1:2" ht="15.75" x14ac:dyDescent="0.2">
      <c r="A500" s="16"/>
      <c r="B500" s="16"/>
    </row>
    <row r="501" spans="1:2" ht="15.75" x14ac:dyDescent="0.2">
      <c r="A501" s="16"/>
      <c r="B501" s="16"/>
    </row>
    <row r="502" spans="1:2" ht="15.75" x14ac:dyDescent="0.2">
      <c r="A502" s="16"/>
      <c r="B502" s="16"/>
    </row>
    <row r="503" spans="1:2" ht="15.75" x14ac:dyDescent="0.2">
      <c r="A503" s="16"/>
      <c r="B503" s="16"/>
    </row>
    <row r="504" spans="1:2" ht="15.75" x14ac:dyDescent="0.2">
      <c r="A504" s="16"/>
      <c r="B504" s="16"/>
    </row>
    <row r="505" spans="1:2" ht="15.75" x14ac:dyDescent="0.2">
      <c r="A505" s="16"/>
      <c r="B505" s="16"/>
    </row>
    <row r="506" spans="1:2" ht="15.75" x14ac:dyDescent="0.2">
      <c r="A506" s="16"/>
      <c r="B506" s="16"/>
    </row>
    <row r="507" spans="1:2" ht="15.75" x14ac:dyDescent="0.2">
      <c r="A507" s="16"/>
      <c r="B507" s="16"/>
    </row>
    <row r="508" spans="1:2" ht="15.75" x14ac:dyDescent="0.2">
      <c r="A508" s="16"/>
      <c r="B508" s="16"/>
    </row>
    <row r="509" spans="1:2" ht="15.75" x14ac:dyDescent="0.2">
      <c r="A509" s="16"/>
      <c r="B509" s="16"/>
    </row>
    <row r="510" spans="1:2" ht="15.75" x14ac:dyDescent="0.2">
      <c r="A510" s="16"/>
      <c r="B510" s="16"/>
    </row>
    <row r="511" spans="1:2" ht="15.75" x14ac:dyDescent="0.2">
      <c r="A511" s="16"/>
      <c r="B511" s="16"/>
    </row>
    <row r="512" spans="1:2" ht="15.75" x14ac:dyDescent="0.2">
      <c r="A512" s="16"/>
      <c r="B512" s="16"/>
    </row>
    <row r="513" spans="1:2" ht="15.75" x14ac:dyDescent="0.2">
      <c r="A513" s="16"/>
      <c r="B513" s="16"/>
    </row>
    <row r="514" spans="1:2" ht="15.75" x14ac:dyDescent="0.2">
      <c r="A514" s="16"/>
      <c r="B514" s="16"/>
    </row>
    <row r="515" spans="1:2" ht="15.75" x14ac:dyDescent="0.2">
      <c r="A515" s="16"/>
      <c r="B515" s="16"/>
    </row>
    <row r="516" spans="1:2" ht="15.75" x14ac:dyDescent="0.2">
      <c r="A516" s="16"/>
      <c r="B516" s="16"/>
    </row>
    <row r="517" spans="1:2" ht="15.75" x14ac:dyDescent="0.2">
      <c r="A517" s="16"/>
      <c r="B517" s="16"/>
    </row>
    <row r="518" spans="1:2" ht="15.75" x14ac:dyDescent="0.2">
      <c r="A518" s="16"/>
      <c r="B518" s="16"/>
    </row>
    <row r="519" spans="1:2" ht="15.75" x14ac:dyDescent="0.2">
      <c r="A519" s="16"/>
      <c r="B519" s="16"/>
    </row>
    <row r="520" spans="1:2" ht="15.75" x14ac:dyDescent="0.2">
      <c r="A520" s="16"/>
      <c r="B520" s="16"/>
    </row>
    <row r="521" spans="1:2" ht="15.75" x14ac:dyDescent="0.2">
      <c r="A521" s="16"/>
      <c r="B521" s="16"/>
    </row>
    <row r="522" spans="1:2" ht="15.75" x14ac:dyDescent="0.2">
      <c r="A522" s="16"/>
      <c r="B522" s="16"/>
    </row>
    <row r="523" spans="1:2" ht="15.75" x14ac:dyDescent="0.2">
      <c r="A523" s="16"/>
      <c r="B523" s="16"/>
    </row>
    <row r="524" spans="1:2" ht="15.75" x14ac:dyDescent="0.2">
      <c r="A524" s="16"/>
      <c r="B524" s="16"/>
    </row>
    <row r="525" spans="1:2" ht="15.75" x14ac:dyDescent="0.2">
      <c r="A525" s="16"/>
      <c r="B525" s="16"/>
    </row>
    <row r="526" spans="1:2" ht="15.75" x14ac:dyDescent="0.2">
      <c r="A526" s="16"/>
      <c r="B526" s="16"/>
    </row>
    <row r="527" spans="1:2" ht="15.75" x14ac:dyDescent="0.2">
      <c r="A527" s="16"/>
      <c r="B527" s="16"/>
    </row>
    <row r="528" spans="1:2" ht="15.75" x14ac:dyDescent="0.2">
      <c r="A528" s="16"/>
      <c r="B528" s="16"/>
    </row>
    <row r="529" spans="1:2" ht="15.75" x14ac:dyDescent="0.2">
      <c r="A529" s="16"/>
      <c r="B529" s="16"/>
    </row>
    <row r="530" spans="1:2" ht="15.75" x14ac:dyDescent="0.2">
      <c r="A530" s="16"/>
      <c r="B530" s="16"/>
    </row>
    <row r="531" spans="1:2" ht="15.75" x14ac:dyDescent="0.2">
      <c r="A531" s="16"/>
      <c r="B531" s="16"/>
    </row>
    <row r="532" spans="1:2" ht="15.75" x14ac:dyDescent="0.2">
      <c r="A532" s="16"/>
      <c r="B532" s="16"/>
    </row>
    <row r="533" spans="1:2" ht="15.75" x14ac:dyDescent="0.2">
      <c r="A533" s="16"/>
      <c r="B533" s="16"/>
    </row>
    <row r="534" spans="1:2" ht="15.75" x14ac:dyDescent="0.2">
      <c r="A534" s="16"/>
      <c r="B534" s="16"/>
    </row>
    <row r="535" spans="1:2" ht="15.75" x14ac:dyDescent="0.2">
      <c r="A535" s="16"/>
      <c r="B535" s="16"/>
    </row>
    <row r="536" spans="1:2" ht="15.75" x14ac:dyDescent="0.2">
      <c r="A536" s="16"/>
      <c r="B536" s="16"/>
    </row>
    <row r="537" spans="1:2" ht="15.75" x14ac:dyDescent="0.2">
      <c r="A537" s="16"/>
      <c r="B537" s="16"/>
    </row>
    <row r="538" spans="1:2" ht="15.75" x14ac:dyDescent="0.2">
      <c r="A538" s="16"/>
      <c r="B538" s="16"/>
    </row>
    <row r="539" spans="1:2" ht="15.75" x14ac:dyDescent="0.2">
      <c r="A539" s="16"/>
      <c r="B539" s="16"/>
    </row>
    <row r="540" spans="1:2" ht="15.75" x14ac:dyDescent="0.2">
      <c r="A540" s="16"/>
      <c r="B540" s="16"/>
    </row>
    <row r="541" spans="1:2" ht="15.75" x14ac:dyDescent="0.2">
      <c r="A541" s="16"/>
      <c r="B541" s="16"/>
    </row>
    <row r="542" spans="1:2" ht="15.75" x14ac:dyDescent="0.2">
      <c r="A542" s="16"/>
      <c r="B542" s="16"/>
    </row>
    <row r="543" spans="1:2" ht="15.75" x14ac:dyDescent="0.2">
      <c r="A543" s="16"/>
      <c r="B543" s="16"/>
    </row>
    <row r="544" spans="1:2" ht="15.75" x14ac:dyDescent="0.2">
      <c r="A544" s="16"/>
      <c r="B544" s="16"/>
    </row>
    <row r="545" spans="1:2" ht="15.75" x14ac:dyDescent="0.2">
      <c r="A545" s="16"/>
      <c r="B545" s="16"/>
    </row>
    <row r="546" spans="1:2" ht="15.75" x14ac:dyDescent="0.2">
      <c r="A546" s="16"/>
      <c r="B546" s="16"/>
    </row>
    <row r="547" spans="1:2" ht="15.75" x14ac:dyDescent="0.2">
      <c r="A547" s="16"/>
      <c r="B547" s="16"/>
    </row>
    <row r="548" spans="1:2" ht="15.75" x14ac:dyDescent="0.2">
      <c r="A548" s="16"/>
      <c r="B548" s="16"/>
    </row>
    <row r="549" spans="1:2" ht="15.75" x14ac:dyDescent="0.2">
      <c r="A549" s="16"/>
      <c r="B549" s="16"/>
    </row>
    <row r="550" spans="1:2" ht="15.75" x14ac:dyDescent="0.2">
      <c r="A550" s="16"/>
      <c r="B550" s="16"/>
    </row>
    <row r="551" spans="1:2" ht="15.75" x14ac:dyDescent="0.2">
      <c r="A551" s="16"/>
      <c r="B551" s="16"/>
    </row>
    <row r="552" spans="1:2" ht="15.75" x14ac:dyDescent="0.2">
      <c r="A552" s="16"/>
      <c r="B552" s="16"/>
    </row>
    <row r="553" spans="1:2" ht="15.75" x14ac:dyDescent="0.2">
      <c r="A553" s="16"/>
      <c r="B553" s="16"/>
    </row>
    <row r="554" spans="1:2" ht="15.75" x14ac:dyDescent="0.2">
      <c r="A554" s="16"/>
      <c r="B554" s="16"/>
    </row>
    <row r="555" spans="1:2" ht="15.75" x14ac:dyDescent="0.2">
      <c r="A555" s="16"/>
      <c r="B555" s="16"/>
    </row>
    <row r="556" spans="1:2" ht="15.75" x14ac:dyDescent="0.2">
      <c r="A556" s="16"/>
      <c r="B556" s="16"/>
    </row>
    <row r="557" spans="1:2" ht="15.75" x14ac:dyDescent="0.2">
      <c r="A557" s="16"/>
      <c r="B557" s="16"/>
    </row>
    <row r="558" spans="1:2" ht="15.75" x14ac:dyDescent="0.2">
      <c r="A558" s="16"/>
      <c r="B558" s="16"/>
    </row>
    <row r="559" spans="1:2" ht="15.75" x14ac:dyDescent="0.2">
      <c r="A559" s="16"/>
      <c r="B559" s="16"/>
    </row>
    <row r="560" spans="1:2" ht="15.75" x14ac:dyDescent="0.2">
      <c r="A560" s="16"/>
      <c r="B560" s="16"/>
    </row>
    <row r="561" spans="1:2" ht="15.75" x14ac:dyDescent="0.2">
      <c r="A561" s="16"/>
      <c r="B561" s="16"/>
    </row>
    <row r="562" spans="1:2" ht="15.75" x14ac:dyDescent="0.2">
      <c r="A562" s="16"/>
      <c r="B562" s="16"/>
    </row>
    <row r="563" spans="1:2" ht="15.75" x14ac:dyDescent="0.2">
      <c r="A563" s="16"/>
      <c r="B563" s="16"/>
    </row>
    <row r="564" spans="1:2" ht="15.75" x14ac:dyDescent="0.2">
      <c r="A564" s="16"/>
      <c r="B564" s="16"/>
    </row>
    <row r="565" spans="1:2" ht="15.75" x14ac:dyDescent="0.2">
      <c r="A565" s="16"/>
      <c r="B565" s="16"/>
    </row>
    <row r="566" spans="1:2" ht="15.75" x14ac:dyDescent="0.2">
      <c r="A566" s="16"/>
      <c r="B566" s="16"/>
    </row>
    <row r="567" spans="1:2" ht="15.75" x14ac:dyDescent="0.2">
      <c r="A567" s="16"/>
      <c r="B567" s="16"/>
    </row>
    <row r="568" spans="1:2" ht="15.75" x14ac:dyDescent="0.2">
      <c r="A568" s="16"/>
      <c r="B568" s="16"/>
    </row>
    <row r="569" spans="1:2" ht="15.75" x14ac:dyDescent="0.2">
      <c r="A569" s="16"/>
      <c r="B569" s="16"/>
    </row>
    <row r="570" spans="1:2" ht="15.75" x14ac:dyDescent="0.2">
      <c r="A570" s="16"/>
      <c r="B570" s="16"/>
    </row>
    <row r="571" spans="1:2" ht="15.75" x14ac:dyDescent="0.2">
      <c r="A571" s="16"/>
      <c r="B571" s="16"/>
    </row>
    <row r="572" spans="1:2" ht="15.75" x14ac:dyDescent="0.2">
      <c r="A572" s="16"/>
      <c r="B572" s="16"/>
    </row>
    <row r="573" spans="1:2" ht="15.75" x14ac:dyDescent="0.2">
      <c r="A573" s="16"/>
      <c r="B573" s="16"/>
    </row>
    <row r="574" spans="1:2" ht="15.75" x14ac:dyDescent="0.2">
      <c r="A574" s="16"/>
      <c r="B574" s="16"/>
    </row>
    <row r="575" spans="1:2" ht="15.75" x14ac:dyDescent="0.2">
      <c r="A575" s="16"/>
      <c r="B575" s="16"/>
    </row>
    <row r="576" spans="1:2" ht="15.75" x14ac:dyDescent="0.2">
      <c r="A576" s="16"/>
      <c r="B576" s="16"/>
    </row>
    <row r="577" spans="1:2" ht="15.75" x14ac:dyDescent="0.2">
      <c r="A577" s="16"/>
      <c r="B577" s="16"/>
    </row>
    <row r="578" spans="1:2" ht="15.75" x14ac:dyDescent="0.2">
      <c r="A578" s="16"/>
      <c r="B578" s="16"/>
    </row>
    <row r="579" spans="1:2" ht="15.75" x14ac:dyDescent="0.2">
      <c r="A579" s="16"/>
      <c r="B579" s="16"/>
    </row>
    <row r="580" spans="1:2" ht="15.75" x14ac:dyDescent="0.2">
      <c r="A580" s="16"/>
      <c r="B580" s="16"/>
    </row>
    <row r="581" spans="1:2" ht="15.75" x14ac:dyDescent="0.2">
      <c r="A581" s="16"/>
      <c r="B581" s="16"/>
    </row>
    <row r="582" spans="1:2" ht="15.75" x14ac:dyDescent="0.2">
      <c r="A582" s="16"/>
      <c r="B582" s="16"/>
    </row>
    <row r="583" spans="1:2" ht="15.75" x14ac:dyDescent="0.2">
      <c r="A583" s="16"/>
      <c r="B583" s="16"/>
    </row>
    <row r="584" spans="1:2" ht="15.75" x14ac:dyDescent="0.2">
      <c r="A584" s="16"/>
      <c r="B584" s="16"/>
    </row>
    <row r="585" spans="1:2" ht="15.75" x14ac:dyDescent="0.2">
      <c r="A585" s="16"/>
      <c r="B585" s="16"/>
    </row>
    <row r="586" spans="1:2" ht="15.75" x14ac:dyDescent="0.2">
      <c r="A586" s="16"/>
      <c r="B586" s="16"/>
    </row>
    <row r="587" spans="1:2" ht="15.75" x14ac:dyDescent="0.2">
      <c r="A587" s="16"/>
      <c r="B587" s="16"/>
    </row>
    <row r="588" spans="1:2" ht="15.75" x14ac:dyDescent="0.2">
      <c r="A588" s="16"/>
      <c r="B588" s="16"/>
    </row>
    <row r="589" spans="1:2" ht="15.75" x14ac:dyDescent="0.2">
      <c r="A589" s="16"/>
      <c r="B589" s="16"/>
    </row>
    <row r="590" spans="1:2" ht="15.75" x14ac:dyDescent="0.2">
      <c r="A590" s="16"/>
      <c r="B590" s="16"/>
    </row>
    <row r="591" spans="1:2" ht="15.75" x14ac:dyDescent="0.2">
      <c r="A591" s="16"/>
      <c r="B591" s="16"/>
    </row>
    <row r="592" spans="1:2" ht="15.75" x14ac:dyDescent="0.2">
      <c r="A592" s="16"/>
      <c r="B592" s="16"/>
    </row>
    <row r="593" spans="1:2" ht="15.75" x14ac:dyDescent="0.2">
      <c r="A593" s="16"/>
      <c r="B593" s="16"/>
    </row>
    <row r="594" spans="1:2" ht="15.75" x14ac:dyDescent="0.2">
      <c r="A594" s="16"/>
      <c r="B594" s="16"/>
    </row>
    <row r="595" spans="1:2" ht="15.75" x14ac:dyDescent="0.2">
      <c r="A595" s="16"/>
      <c r="B595" s="16"/>
    </row>
    <row r="596" spans="1:2" ht="15.75" x14ac:dyDescent="0.2">
      <c r="A596" s="16"/>
      <c r="B596" s="16"/>
    </row>
    <row r="597" spans="1:2" ht="15.75" x14ac:dyDescent="0.2">
      <c r="A597" s="16"/>
      <c r="B597" s="16"/>
    </row>
    <row r="598" spans="1:2" ht="15.75" x14ac:dyDescent="0.2">
      <c r="A598" s="16"/>
      <c r="B598" s="16"/>
    </row>
    <row r="599" spans="1:2" ht="15.75" x14ac:dyDescent="0.2">
      <c r="A599" s="16"/>
      <c r="B599" s="16"/>
    </row>
    <row r="600" spans="1:2" ht="15.75" x14ac:dyDescent="0.2">
      <c r="A600" s="16"/>
      <c r="B600" s="16"/>
    </row>
    <row r="601" spans="1:2" ht="15.75" x14ac:dyDescent="0.2">
      <c r="A601" s="16"/>
      <c r="B601" s="16"/>
    </row>
    <row r="602" spans="1:2" ht="15.75" x14ac:dyDescent="0.2">
      <c r="A602" s="16"/>
      <c r="B602" s="16"/>
    </row>
    <row r="603" spans="1:2" ht="15.75" x14ac:dyDescent="0.2">
      <c r="A603" s="16"/>
      <c r="B603" s="16"/>
    </row>
    <row r="604" spans="1:2" ht="15.75" x14ac:dyDescent="0.2">
      <c r="A604" s="16"/>
      <c r="B604" s="16"/>
    </row>
    <row r="605" spans="1:2" ht="15.75" x14ac:dyDescent="0.2">
      <c r="A605" s="16"/>
      <c r="B605" s="16"/>
    </row>
    <row r="606" spans="1:2" ht="15.75" x14ac:dyDescent="0.2">
      <c r="A606" s="16"/>
      <c r="B606" s="16"/>
    </row>
    <row r="607" spans="1:2" ht="15.75" x14ac:dyDescent="0.2">
      <c r="A607" s="16"/>
      <c r="B607" s="16"/>
    </row>
    <row r="608" spans="1:2" ht="15.75" x14ac:dyDescent="0.2">
      <c r="A608" s="16"/>
      <c r="B608" s="16"/>
    </row>
    <row r="609" spans="1:2" ht="15.75" x14ac:dyDescent="0.2">
      <c r="A609" s="16"/>
      <c r="B609" s="16"/>
    </row>
    <row r="610" spans="1:2" ht="15.75" x14ac:dyDescent="0.2">
      <c r="A610" s="16"/>
      <c r="B610" s="16"/>
    </row>
    <row r="611" spans="1:2" ht="15.75" x14ac:dyDescent="0.2">
      <c r="A611" s="16"/>
      <c r="B611" s="16"/>
    </row>
    <row r="612" spans="1:2" ht="15.75" x14ac:dyDescent="0.2">
      <c r="A612" s="16"/>
      <c r="B612" s="16"/>
    </row>
    <row r="613" spans="1:2" ht="15.75" x14ac:dyDescent="0.2">
      <c r="A613" s="16"/>
      <c r="B613" s="16"/>
    </row>
    <row r="614" spans="1:2" ht="15.75" x14ac:dyDescent="0.2">
      <c r="A614" s="16"/>
      <c r="B614" s="16"/>
    </row>
    <row r="615" spans="1:2" ht="15.75" x14ac:dyDescent="0.2">
      <c r="A615" s="16"/>
      <c r="B615" s="16"/>
    </row>
    <row r="616" spans="1:2" ht="15.75" x14ac:dyDescent="0.2">
      <c r="A616" s="16"/>
      <c r="B616" s="16"/>
    </row>
    <row r="617" spans="1:2" ht="15.75" x14ac:dyDescent="0.2">
      <c r="A617" s="16"/>
      <c r="B617" s="16"/>
    </row>
    <row r="618" spans="1:2" ht="15.75" x14ac:dyDescent="0.2">
      <c r="A618" s="16"/>
      <c r="B618" s="16"/>
    </row>
    <row r="619" spans="1:2" ht="15.75" x14ac:dyDescent="0.2">
      <c r="A619" s="16"/>
      <c r="B619" s="16"/>
    </row>
    <row r="620" spans="1:2" ht="15.75" x14ac:dyDescent="0.2">
      <c r="A620" s="16"/>
      <c r="B620" s="16"/>
    </row>
    <row r="621" spans="1:2" ht="15.75" x14ac:dyDescent="0.2">
      <c r="A621" s="16"/>
      <c r="B621" s="16"/>
    </row>
    <row r="622" spans="1:2" ht="15.75" x14ac:dyDescent="0.2">
      <c r="A622" s="16"/>
      <c r="B622" s="16"/>
    </row>
    <row r="623" spans="1:2" ht="15.75" x14ac:dyDescent="0.2">
      <c r="A623" s="16"/>
      <c r="B623" s="16"/>
    </row>
    <row r="624" spans="1:2" ht="15.75" x14ac:dyDescent="0.2">
      <c r="A624" s="16"/>
      <c r="B624" s="16"/>
    </row>
    <row r="625" spans="1:2" ht="15.75" x14ac:dyDescent="0.2">
      <c r="A625" s="16"/>
      <c r="B625" s="16"/>
    </row>
    <row r="626" spans="1:2" ht="15.75" x14ac:dyDescent="0.2">
      <c r="A626" s="16"/>
      <c r="B626" s="16"/>
    </row>
    <row r="627" spans="1:2" ht="15.75" x14ac:dyDescent="0.2">
      <c r="A627" s="16"/>
      <c r="B627" s="16"/>
    </row>
    <row r="628" spans="1:2" ht="15.75" x14ac:dyDescent="0.2">
      <c r="A628" s="16"/>
      <c r="B628" s="16"/>
    </row>
    <row r="629" spans="1:2" ht="15.75" x14ac:dyDescent="0.2">
      <c r="A629" s="16"/>
      <c r="B629" s="16"/>
    </row>
    <row r="630" spans="1:2" ht="15.75" x14ac:dyDescent="0.2">
      <c r="A630" s="16"/>
      <c r="B630" s="16"/>
    </row>
    <row r="631" spans="1:2" ht="15.75" x14ac:dyDescent="0.2">
      <c r="A631" s="16"/>
      <c r="B631" s="16"/>
    </row>
    <row r="632" spans="1:2" ht="15.75" x14ac:dyDescent="0.2">
      <c r="A632" s="16"/>
      <c r="B632" s="16"/>
    </row>
    <row r="633" spans="1:2" ht="15.75" x14ac:dyDescent="0.2">
      <c r="A633" s="16"/>
      <c r="B633" s="16"/>
    </row>
    <row r="634" spans="1:2" ht="15.75" x14ac:dyDescent="0.2">
      <c r="A634" s="16"/>
      <c r="B634" s="16"/>
    </row>
    <row r="635" spans="1:2" ht="15.75" x14ac:dyDescent="0.2">
      <c r="A635" s="16"/>
      <c r="B635" s="16"/>
    </row>
    <row r="636" spans="1:2" ht="15.75" x14ac:dyDescent="0.2">
      <c r="A636" s="16"/>
      <c r="B636" s="16"/>
    </row>
    <row r="637" spans="1:2" ht="15.75" x14ac:dyDescent="0.2">
      <c r="A637" s="16"/>
      <c r="B637" s="16"/>
    </row>
    <row r="638" spans="1:2" ht="15.75" x14ac:dyDescent="0.2">
      <c r="A638" s="16"/>
      <c r="B638" s="16"/>
    </row>
    <row r="639" spans="1:2" ht="15.75" x14ac:dyDescent="0.2">
      <c r="A639" s="16"/>
      <c r="B639" s="16"/>
    </row>
    <row r="640" spans="1:2" ht="15.75" x14ac:dyDescent="0.2">
      <c r="A640" s="16"/>
      <c r="B640" s="16"/>
    </row>
    <row r="641" spans="1:2" ht="15.75" x14ac:dyDescent="0.2">
      <c r="A641" s="16"/>
      <c r="B641" s="16"/>
    </row>
    <row r="642" spans="1:2" ht="15.75" x14ac:dyDescent="0.2">
      <c r="A642" s="16"/>
      <c r="B642" s="16"/>
    </row>
    <row r="643" spans="1:2" ht="15.75" x14ac:dyDescent="0.2">
      <c r="A643" s="16"/>
      <c r="B643" s="16"/>
    </row>
    <row r="644" spans="1:2" ht="15.75" x14ac:dyDescent="0.2">
      <c r="A644" s="16"/>
      <c r="B644" s="16"/>
    </row>
    <row r="645" spans="1:2" ht="15.75" x14ac:dyDescent="0.2">
      <c r="A645" s="16"/>
      <c r="B645" s="16"/>
    </row>
    <row r="646" spans="1:2" ht="15.75" x14ac:dyDescent="0.2">
      <c r="A646" s="16"/>
      <c r="B646" s="16"/>
    </row>
    <row r="647" spans="1:2" ht="15.75" x14ac:dyDescent="0.2">
      <c r="A647" s="16"/>
      <c r="B647" s="16"/>
    </row>
    <row r="648" spans="1:2" ht="15.75" x14ac:dyDescent="0.2">
      <c r="A648" s="16"/>
      <c r="B648" s="16"/>
    </row>
    <row r="649" spans="1:2" ht="15.75" x14ac:dyDescent="0.2">
      <c r="A649" s="16"/>
      <c r="B649" s="16"/>
    </row>
    <row r="650" spans="1:2" ht="15.75" x14ac:dyDescent="0.2">
      <c r="A650" s="16"/>
      <c r="B650" s="16"/>
    </row>
    <row r="651" spans="1:2" ht="15.75" x14ac:dyDescent="0.2">
      <c r="A651" s="16"/>
      <c r="B651" s="16"/>
    </row>
    <row r="652" spans="1:2" ht="15.75" x14ac:dyDescent="0.2">
      <c r="A652" s="16"/>
      <c r="B652" s="16"/>
    </row>
    <row r="653" spans="1:2" ht="15.75" x14ac:dyDescent="0.2">
      <c r="A653" s="16"/>
      <c r="B653" s="16"/>
    </row>
    <row r="654" spans="1:2" ht="15.75" x14ac:dyDescent="0.2">
      <c r="A654" s="16"/>
      <c r="B654" s="16"/>
    </row>
    <row r="655" spans="1:2" ht="15.75" x14ac:dyDescent="0.2">
      <c r="A655" s="16"/>
      <c r="B655" s="16"/>
    </row>
    <row r="656" spans="1:2" ht="15.75" x14ac:dyDescent="0.2">
      <c r="A656" s="16"/>
      <c r="B656" s="16"/>
    </row>
    <row r="657" spans="1:2" ht="15.75" x14ac:dyDescent="0.2">
      <c r="A657" s="16"/>
      <c r="B657" s="16"/>
    </row>
    <row r="658" spans="1:2" ht="15.75" x14ac:dyDescent="0.2">
      <c r="A658" s="16"/>
      <c r="B658" s="16"/>
    </row>
    <row r="659" spans="1:2" ht="15.75" x14ac:dyDescent="0.2">
      <c r="A659" s="16"/>
      <c r="B659" s="16"/>
    </row>
    <row r="660" spans="1:2" ht="15.75" x14ac:dyDescent="0.2">
      <c r="A660" s="16"/>
      <c r="B660" s="16"/>
    </row>
    <row r="661" spans="1:2" ht="15.75" x14ac:dyDescent="0.2">
      <c r="A661" s="16"/>
      <c r="B661" s="16"/>
    </row>
    <row r="662" spans="1:2" ht="15.75" x14ac:dyDescent="0.2">
      <c r="A662" s="16"/>
      <c r="B662" s="16"/>
    </row>
    <row r="663" spans="1:2" ht="15.75" x14ac:dyDescent="0.2">
      <c r="A663" s="16"/>
      <c r="B663" s="16"/>
    </row>
    <row r="664" spans="1:2" ht="15.75" x14ac:dyDescent="0.2">
      <c r="A664" s="16"/>
      <c r="B664" s="16"/>
    </row>
    <row r="665" spans="1:2" ht="15.75" x14ac:dyDescent="0.2">
      <c r="A665" s="16"/>
      <c r="B665" s="16"/>
    </row>
    <row r="666" spans="1:2" ht="15.75" x14ac:dyDescent="0.2">
      <c r="A666" s="16"/>
      <c r="B666" s="16"/>
    </row>
    <row r="667" spans="1:2" ht="15.75" x14ac:dyDescent="0.2">
      <c r="A667" s="16"/>
      <c r="B667" s="16"/>
    </row>
    <row r="668" spans="1:2" ht="15.75" x14ac:dyDescent="0.2">
      <c r="A668" s="16"/>
      <c r="B668" s="16"/>
    </row>
    <row r="669" spans="1:2" ht="15.75" x14ac:dyDescent="0.2">
      <c r="A669" s="16"/>
      <c r="B669" s="16"/>
    </row>
    <row r="670" spans="1:2" ht="15.75" x14ac:dyDescent="0.2">
      <c r="A670" s="16"/>
      <c r="B670" s="16"/>
    </row>
    <row r="671" spans="1:2" ht="15.75" x14ac:dyDescent="0.2">
      <c r="A671" s="16"/>
      <c r="B671" s="16"/>
    </row>
    <row r="672" spans="1:2" ht="15.75" x14ac:dyDescent="0.2">
      <c r="A672" s="16"/>
      <c r="B672" s="16"/>
    </row>
    <row r="673" spans="1:2" ht="15.75" x14ac:dyDescent="0.2">
      <c r="A673" s="16"/>
      <c r="B673" s="16"/>
    </row>
    <row r="674" spans="1:2" ht="15.75" x14ac:dyDescent="0.2">
      <c r="A674" s="16"/>
      <c r="B674" s="16"/>
    </row>
    <row r="675" spans="1:2" ht="15.75" x14ac:dyDescent="0.2">
      <c r="A675" s="16"/>
      <c r="B675" s="16"/>
    </row>
    <row r="676" spans="1:2" ht="15.75" x14ac:dyDescent="0.2">
      <c r="A676" s="16"/>
      <c r="B676" s="16"/>
    </row>
    <row r="677" spans="1:2" ht="15.75" x14ac:dyDescent="0.2">
      <c r="A677" s="16"/>
      <c r="B677" s="16"/>
    </row>
    <row r="678" spans="1:2" ht="15.75" x14ac:dyDescent="0.2">
      <c r="A678" s="16"/>
      <c r="B678" s="16"/>
    </row>
    <row r="679" spans="1:2" ht="15.75" x14ac:dyDescent="0.2">
      <c r="A679" s="16"/>
      <c r="B679" s="16"/>
    </row>
    <row r="680" spans="1:2" ht="15.75" x14ac:dyDescent="0.2">
      <c r="A680" s="16"/>
      <c r="B680" s="16"/>
    </row>
    <row r="681" spans="1:2" ht="15.75" x14ac:dyDescent="0.2">
      <c r="A681" s="16"/>
      <c r="B681" s="16"/>
    </row>
    <row r="682" spans="1:2" ht="15.75" x14ac:dyDescent="0.2">
      <c r="A682" s="16"/>
      <c r="B682" s="16"/>
    </row>
    <row r="683" spans="1:2" ht="15.75" x14ac:dyDescent="0.2">
      <c r="A683" s="16"/>
      <c r="B683" s="16"/>
    </row>
    <row r="684" spans="1:2" ht="15.75" x14ac:dyDescent="0.2">
      <c r="A684" s="16"/>
      <c r="B684" s="16"/>
    </row>
    <row r="685" spans="1:2" ht="15.75" x14ac:dyDescent="0.2">
      <c r="A685" s="16"/>
      <c r="B685" s="16"/>
    </row>
    <row r="686" spans="1:2" ht="15.75" x14ac:dyDescent="0.2">
      <c r="A686" s="16"/>
      <c r="B686" s="16"/>
    </row>
    <row r="687" spans="1:2" ht="15.75" x14ac:dyDescent="0.2">
      <c r="A687" s="16"/>
      <c r="B687" s="16"/>
    </row>
    <row r="688" spans="1:2" ht="15.75" x14ac:dyDescent="0.2">
      <c r="A688" s="16"/>
      <c r="B688" s="16"/>
    </row>
    <row r="689" spans="1:2" ht="15.75" x14ac:dyDescent="0.2">
      <c r="A689" s="16"/>
      <c r="B689" s="16"/>
    </row>
    <row r="690" spans="1:2" ht="15.75" x14ac:dyDescent="0.2">
      <c r="A690" s="16"/>
      <c r="B690" s="16"/>
    </row>
    <row r="691" spans="1:2" ht="15.75" x14ac:dyDescent="0.2">
      <c r="A691" s="16"/>
      <c r="B691" s="16"/>
    </row>
    <row r="692" spans="1:2" ht="15.75" x14ac:dyDescent="0.2">
      <c r="A692" s="16"/>
      <c r="B692" s="16"/>
    </row>
    <row r="693" spans="1:2" ht="15.75" x14ac:dyDescent="0.2">
      <c r="A693" s="16"/>
      <c r="B693" s="16"/>
    </row>
    <row r="694" spans="1:2" ht="15.75" x14ac:dyDescent="0.2">
      <c r="A694" s="16"/>
      <c r="B694" s="16"/>
    </row>
    <row r="695" spans="1:2" ht="15.75" x14ac:dyDescent="0.2">
      <c r="A695" s="16"/>
      <c r="B695" s="16"/>
    </row>
    <row r="696" spans="1:2" ht="15.75" x14ac:dyDescent="0.2">
      <c r="A696" s="16"/>
      <c r="B696" s="16"/>
    </row>
    <row r="697" spans="1:2" ht="15.75" x14ac:dyDescent="0.2">
      <c r="A697" s="16"/>
      <c r="B697" s="16"/>
    </row>
    <row r="698" spans="1:2" ht="15.75" x14ac:dyDescent="0.2">
      <c r="A698" s="16"/>
      <c r="B698" s="16"/>
    </row>
    <row r="699" spans="1:2" ht="15.75" x14ac:dyDescent="0.2">
      <c r="A699" s="16"/>
      <c r="B699" s="16"/>
    </row>
    <row r="700" spans="1:2" ht="15.75" x14ac:dyDescent="0.2">
      <c r="A700" s="16"/>
      <c r="B700" s="16"/>
    </row>
    <row r="701" spans="1:2" ht="15.75" x14ac:dyDescent="0.2">
      <c r="A701" s="16"/>
      <c r="B701" s="16"/>
    </row>
    <row r="702" spans="1:2" ht="15.75" x14ac:dyDescent="0.2">
      <c r="A702" s="16"/>
      <c r="B702" s="16"/>
    </row>
    <row r="703" spans="1:2" ht="15.75" x14ac:dyDescent="0.2">
      <c r="A703" s="16"/>
      <c r="B703" s="16"/>
    </row>
    <row r="704" spans="1:2" ht="15.75" x14ac:dyDescent="0.2">
      <c r="A704" s="16"/>
      <c r="B704" s="16"/>
    </row>
    <row r="705" spans="1:2" ht="15.75" x14ac:dyDescent="0.2">
      <c r="A705" s="16"/>
      <c r="B705" s="16"/>
    </row>
    <row r="706" spans="1:2" ht="15.75" x14ac:dyDescent="0.2">
      <c r="A706" s="16"/>
      <c r="B706" s="16"/>
    </row>
    <row r="707" spans="1:2" ht="15.75" x14ac:dyDescent="0.2">
      <c r="A707" s="16"/>
      <c r="B707" s="16"/>
    </row>
    <row r="708" spans="1:2" ht="15.75" x14ac:dyDescent="0.2">
      <c r="A708" s="16"/>
      <c r="B708" s="16"/>
    </row>
    <row r="709" spans="1:2" ht="15.75" x14ac:dyDescent="0.2">
      <c r="A709" s="16"/>
      <c r="B709" s="16"/>
    </row>
    <row r="710" spans="1:2" ht="15.75" x14ac:dyDescent="0.2">
      <c r="A710" s="16"/>
      <c r="B710" s="16"/>
    </row>
    <row r="711" spans="1:2" ht="15.75" x14ac:dyDescent="0.2">
      <c r="A711" s="16"/>
      <c r="B711" s="16"/>
    </row>
    <row r="712" spans="1:2" ht="15.75" x14ac:dyDescent="0.2">
      <c r="A712" s="16"/>
      <c r="B712" s="16"/>
    </row>
    <row r="713" spans="1:2" ht="15.75" x14ac:dyDescent="0.2">
      <c r="A713" s="16"/>
      <c r="B713" s="16"/>
    </row>
    <row r="714" spans="1:2" ht="15.75" x14ac:dyDescent="0.2">
      <c r="A714" s="16"/>
      <c r="B714" s="16"/>
    </row>
    <row r="715" spans="1:2" ht="15.75" x14ac:dyDescent="0.2">
      <c r="A715" s="16"/>
      <c r="B715" s="16"/>
    </row>
    <row r="716" spans="1:2" ht="15.75" x14ac:dyDescent="0.2">
      <c r="A716" s="16"/>
      <c r="B716" s="16"/>
    </row>
    <row r="717" spans="1:2" ht="15.75" x14ac:dyDescent="0.2">
      <c r="A717" s="16"/>
      <c r="B717" s="16"/>
    </row>
    <row r="718" spans="1:2" ht="15.75" x14ac:dyDescent="0.2">
      <c r="A718" s="16"/>
      <c r="B718" s="16"/>
    </row>
    <row r="719" spans="1:2" ht="15.75" x14ac:dyDescent="0.2">
      <c r="A719" s="16"/>
      <c r="B719" s="16"/>
    </row>
    <row r="720" spans="1:2" ht="15.75" x14ac:dyDescent="0.2">
      <c r="A720" s="16"/>
      <c r="B720" s="16"/>
    </row>
    <row r="721" spans="1:2" ht="15.75" x14ac:dyDescent="0.2">
      <c r="A721" s="16"/>
      <c r="B721" s="16"/>
    </row>
    <row r="722" spans="1:2" ht="15.75" x14ac:dyDescent="0.2">
      <c r="A722" s="16"/>
      <c r="B722" s="16"/>
    </row>
    <row r="723" spans="1:2" ht="15.75" x14ac:dyDescent="0.2">
      <c r="A723" s="16"/>
      <c r="B723" s="16"/>
    </row>
    <row r="724" spans="1:2" ht="15.75" x14ac:dyDescent="0.2">
      <c r="A724" s="16"/>
      <c r="B724" s="16"/>
    </row>
    <row r="725" spans="1:2" ht="15.75" x14ac:dyDescent="0.2">
      <c r="A725" s="16"/>
      <c r="B725" s="16"/>
    </row>
    <row r="726" spans="1:2" ht="15.75" x14ac:dyDescent="0.2">
      <c r="A726" s="16"/>
      <c r="B726" s="16"/>
    </row>
    <row r="727" spans="1:2" ht="15.75" x14ac:dyDescent="0.2">
      <c r="A727" s="16"/>
      <c r="B727" s="16"/>
    </row>
    <row r="728" spans="1:2" ht="15.75" x14ac:dyDescent="0.2">
      <c r="A728" s="16"/>
      <c r="B728" s="16"/>
    </row>
    <row r="729" spans="1:2" ht="15.75" x14ac:dyDescent="0.2">
      <c r="A729" s="16"/>
      <c r="B729" s="16"/>
    </row>
    <row r="730" spans="1:2" ht="15.75" x14ac:dyDescent="0.2">
      <c r="A730" s="16"/>
      <c r="B730" s="16"/>
    </row>
    <row r="731" spans="1:2" ht="15.75" x14ac:dyDescent="0.2">
      <c r="A731" s="16"/>
      <c r="B731" s="16"/>
    </row>
    <row r="732" spans="1:2" ht="15.75" x14ac:dyDescent="0.2">
      <c r="A732" s="16"/>
      <c r="B732" s="16"/>
    </row>
    <row r="733" spans="1:2" ht="15.75" x14ac:dyDescent="0.2">
      <c r="A733" s="16"/>
      <c r="B733" s="16"/>
    </row>
    <row r="734" spans="1:2" ht="15.75" x14ac:dyDescent="0.2">
      <c r="A734" s="16"/>
      <c r="B734" s="16"/>
    </row>
    <row r="735" spans="1:2" ht="15.75" x14ac:dyDescent="0.2">
      <c r="A735" s="16"/>
      <c r="B735" s="16"/>
    </row>
    <row r="736" spans="1:2" ht="15.75" x14ac:dyDescent="0.2">
      <c r="A736" s="16"/>
      <c r="B736" s="16"/>
    </row>
    <row r="737" spans="1:2" ht="15.75" x14ac:dyDescent="0.2">
      <c r="A737" s="16"/>
      <c r="B737" s="16"/>
    </row>
    <row r="738" spans="1:2" ht="15.75" x14ac:dyDescent="0.2">
      <c r="A738" s="16"/>
      <c r="B738" s="16"/>
    </row>
    <row r="739" spans="1:2" ht="15.75" x14ac:dyDescent="0.2">
      <c r="A739" s="16"/>
      <c r="B739" s="16"/>
    </row>
    <row r="740" spans="1:2" ht="15.75" x14ac:dyDescent="0.2">
      <c r="A740" s="16"/>
      <c r="B740" s="16"/>
    </row>
    <row r="741" spans="1:2" ht="15.75" x14ac:dyDescent="0.2">
      <c r="A741" s="16"/>
      <c r="B741" s="16"/>
    </row>
    <row r="742" spans="1:2" ht="15.75" x14ac:dyDescent="0.2">
      <c r="A742" s="16"/>
      <c r="B742" s="16"/>
    </row>
    <row r="743" spans="1:2" ht="15.75" x14ac:dyDescent="0.2">
      <c r="A743" s="16"/>
      <c r="B743" s="16"/>
    </row>
    <row r="744" spans="1:2" ht="15.75" x14ac:dyDescent="0.2">
      <c r="A744" s="16"/>
      <c r="B744" s="16"/>
    </row>
    <row r="745" spans="1:2" ht="15.75" x14ac:dyDescent="0.2">
      <c r="A745" s="16"/>
      <c r="B745" s="16"/>
    </row>
    <row r="746" spans="1:2" ht="15.75" x14ac:dyDescent="0.2">
      <c r="A746" s="16"/>
      <c r="B746" s="16"/>
    </row>
    <row r="747" spans="1:2" ht="15.75" x14ac:dyDescent="0.2">
      <c r="A747" s="16"/>
      <c r="B747" s="16"/>
    </row>
    <row r="748" spans="1:2" ht="15.75" x14ac:dyDescent="0.2">
      <c r="A748" s="16"/>
      <c r="B748" s="16"/>
    </row>
    <row r="749" spans="1:2" ht="15.75" x14ac:dyDescent="0.2">
      <c r="A749" s="16"/>
      <c r="B749" s="16"/>
    </row>
    <row r="750" spans="1:2" ht="15.75" x14ac:dyDescent="0.2">
      <c r="A750" s="16"/>
      <c r="B750" s="16"/>
    </row>
    <row r="751" spans="1:2" ht="15.75" x14ac:dyDescent="0.2">
      <c r="A751" s="16"/>
      <c r="B751" s="16"/>
    </row>
    <row r="752" spans="1:2" ht="15.75" x14ac:dyDescent="0.2">
      <c r="A752" s="16"/>
      <c r="B752" s="16"/>
    </row>
    <row r="753" spans="1:2" ht="15.75" x14ac:dyDescent="0.2">
      <c r="A753" s="16"/>
      <c r="B753" s="16"/>
    </row>
    <row r="754" spans="1:2" ht="15.75" x14ac:dyDescent="0.2">
      <c r="A754" s="16"/>
      <c r="B754" s="16"/>
    </row>
    <row r="755" spans="1:2" ht="15.75" x14ac:dyDescent="0.2">
      <c r="A755" s="16"/>
      <c r="B755" s="16"/>
    </row>
    <row r="756" spans="1:2" ht="15.75" x14ac:dyDescent="0.2">
      <c r="A756" s="16"/>
      <c r="B756" s="16"/>
    </row>
    <row r="757" spans="1:2" ht="15.75" x14ac:dyDescent="0.2">
      <c r="A757" s="16"/>
      <c r="B757" s="16"/>
    </row>
    <row r="758" spans="1:2" ht="15.75" x14ac:dyDescent="0.2">
      <c r="A758" s="16"/>
      <c r="B758" s="16"/>
    </row>
    <row r="759" spans="1:2" ht="15.75" x14ac:dyDescent="0.2">
      <c r="A759" s="16"/>
      <c r="B759" s="16"/>
    </row>
    <row r="760" spans="1:2" ht="15.75" x14ac:dyDescent="0.2">
      <c r="A760" s="16"/>
      <c r="B760" s="16"/>
    </row>
    <row r="761" spans="1:2" ht="15.75" x14ac:dyDescent="0.2">
      <c r="A761" s="16"/>
      <c r="B761" s="16"/>
    </row>
    <row r="762" spans="1:2" ht="15.75" x14ac:dyDescent="0.2">
      <c r="A762" s="16"/>
      <c r="B762" s="16"/>
    </row>
    <row r="763" spans="1:2" ht="15.75" x14ac:dyDescent="0.2">
      <c r="A763" s="16"/>
      <c r="B763" s="16"/>
    </row>
    <row r="764" spans="1:2" ht="15.75" x14ac:dyDescent="0.2">
      <c r="A764" s="16"/>
      <c r="B764" s="16"/>
    </row>
    <row r="765" spans="1:2" ht="15.75" x14ac:dyDescent="0.2">
      <c r="A765" s="16"/>
      <c r="B765" s="16"/>
    </row>
    <row r="766" spans="1:2" ht="15.75" x14ac:dyDescent="0.2">
      <c r="A766" s="16"/>
      <c r="B766" s="16"/>
    </row>
    <row r="767" spans="1:2" ht="15.75" x14ac:dyDescent="0.2">
      <c r="A767" s="16"/>
      <c r="B767" s="16"/>
    </row>
    <row r="768" spans="1:2" ht="15.75" x14ac:dyDescent="0.2">
      <c r="A768" s="16"/>
      <c r="B768" s="16"/>
    </row>
    <row r="769" spans="1:2" ht="15.75" x14ac:dyDescent="0.2">
      <c r="A769" s="16"/>
      <c r="B769" s="16"/>
    </row>
    <row r="770" spans="1:2" ht="15.75" x14ac:dyDescent="0.2">
      <c r="A770" s="16"/>
      <c r="B770" s="16"/>
    </row>
    <row r="771" spans="1:2" ht="15.75" x14ac:dyDescent="0.2">
      <c r="A771" s="16"/>
      <c r="B771" s="16"/>
    </row>
    <row r="772" spans="1:2" ht="15.75" x14ac:dyDescent="0.2">
      <c r="A772" s="16"/>
      <c r="B772" s="16"/>
    </row>
    <row r="773" spans="1:2" ht="15.75" x14ac:dyDescent="0.2">
      <c r="A773" s="16"/>
      <c r="B773" s="16"/>
    </row>
    <row r="774" spans="1:2" ht="15.75" x14ac:dyDescent="0.2">
      <c r="A774" s="16"/>
      <c r="B774" s="16"/>
    </row>
    <row r="775" spans="1:2" ht="15.75" x14ac:dyDescent="0.2">
      <c r="A775" s="16"/>
      <c r="B775" s="16"/>
    </row>
    <row r="776" spans="1:2" ht="15.75" x14ac:dyDescent="0.2">
      <c r="A776" s="16"/>
      <c r="B776" s="16"/>
    </row>
    <row r="777" spans="1:2" ht="15.75" x14ac:dyDescent="0.2">
      <c r="A777" s="16"/>
      <c r="B777" s="16"/>
    </row>
    <row r="778" spans="1:2" ht="15.75" x14ac:dyDescent="0.2">
      <c r="A778" s="16"/>
      <c r="B778" s="16"/>
    </row>
    <row r="779" spans="1:2" ht="15.75" x14ac:dyDescent="0.2">
      <c r="A779" s="16"/>
      <c r="B779" s="16"/>
    </row>
    <row r="780" spans="1:2" ht="15.75" x14ac:dyDescent="0.2">
      <c r="A780" s="16"/>
      <c r="B780" s="16"/>
    </row>
    <row r="781" spans="1:2" ht="15.75" x14ac:dyDescent="0.2">
      <c r="A781" s="16"/>
      <c r="B781" s="16"/>
    </row>
    <row r="782" spans="1:2" ht="15.75" x14ac:dyDescent="0.2">
      <c r="A782" s="16"/>
      <c r="B782" s="16"/>
    </row>
    <row r="783" spans="1:2" ht="15.75" x14ac:dyDescent="0.2">
      <c r="A783" s="16"/>
      <c r="B783" s="16"/>
    </row>
    <row r="784" spans="1:2" ht="15.75" x14ac:dyDescent="0.2">
      <c r="A784" s="16"/>
      <c r="B784" s="16"/>
    </row>
    <row r="785" spans="1:2" ht="15.75" x14ac:dyDescent="0.2">
      <c r="A785" s="16"/>
      <c r="B785" s="16"/>
    </row>
    <row r="786" spans="1:2" ht="15.75" x14ac:dyDescent="0.2">
      <c r="A786" s="16"/>
      <c r="B786" s="16"/>
    </row>
    <row r="787" spans="1:2" ht="15.75" x14ac:dyDescent="0.2">
      <c r="A787" s="16"/>
      <c r="B787" s="16"/>
    </row>
    <row r="788" spans="1:2" ht="15.75" x14ac:dyDescent="0.2">
      <c r="A788" s="16"/>
      <c r="B788" s="16"/>
    </row>
    <row r="789" spans="1:2" ht="15.75" x14ac:dyDescent="0.2">
      <c r="A789" s="16"/>
      <c r="B789" s="16"/>
    </row>
    <row r="790" spans="1:2" ht="15.75" x14ac:dyDescent="0.2">
      <c r="A790" s="16"/>
      <c r="B790" s="16"/>
    </row>
    <row r="791" spans="1:2" ht="15.75" x14ac:dyDescent="0.2">
      <c r="A791" s="16"/>
      <c r="B791" s="16"/>
    </row>
    <row r="792" spans="1:2" ht="15.75" x14ac:dyDescent="0.2">
      <c r="A792" s="16"/>
      <c r="B792" s="16"/>
    </row>
    <row r="793" spans="1:2" ht="15.75" x14ac:dyDescent="0.2">
      <c r="A793" s="16"/>
      <c r="B793" s="16"/>
    </row>
    <row r="794" spans="1:2" ht="15.75" x14ac:dyDescent="0.2">
      <c r="A794" s="16"/>
      <c r="B794" s="16"/>
    </row>
    <row r="795" spans="1:2" ht="15.75" x14ac:dyDescent="0.2">
      <c r="A795" s="16"/>
      <c r="B795" s="16"/>
    </row>
    <row r="796" spans="1:2" ht="15.75" x14ac:dyDescent="0.2">
      <c r="A796" s="16"/>
      <c r="B796" s="16"/>
    </row>
    <row r="797" spans="1:2" ht="15.75" x14ac:dyDescent="0.2">
      <c r="A797" s="16"/>
      <c r="B797" s="16"/>
    </row>
    <row r="798" spans="1:2" ht="15.75" x14ac:dyDescent="0.2">
      <c r="A798" s="16"/>
      <c r="B798" s="16"/>
    </row>
    <row r="799" spans="1:2" ht="15.75" x14ac:dyDescent="0.2">
      <c r="A799" s="16"/>
      <c r="B799" s="16"/>
    </row>
    <row r="800" spans="1:2" ht="15.75" x14ac:dyDescent="0.2">
      <c r="A800" s="16"/>
      <c r="B800" s="16"/>
    </row>
    <row r="801" spans="1:2" ht="15.75" x14ac:dyDescent="0.2">
      <c r="A801" s="16"/>
      <c r="B801" s="16"/>
    </row>
    <row r="802" spans="1:2" ht="15.75" x14ac:dyDescent="0.2">
      <c r="A802" s="16"/>
      <c r="B802" s="16"/>
    </row>
    <row r="803" spans="1:2" ht="15.75" x14ac:dyDescent="0.2">
      <c r="A803" s="16"/>
      <c r="B803" s="16"/>
    </row>
    <row r="804" spans="1:2" ht="15.75" x14ac:dyDescent="0.2">
      <c r="A804" s="16"/>
      <c r="B804" s="16"/>
    </row>
    <row r="805" spans="1:2" ht="15.75" x14ac:dyDescent="0.2">
      <c r="A805" s="16"/>
      <c r="B805" s="16"/>
    </row>
    <row r="806" spans="1:2" ht="15.75" x14ac:dyDescent="0.2">
      <c r="A806" s="16"/>
      <c r="B806" s="16"/>
    </row>
    <row r="807" spans="1:2" ht="15.75" x14ac:dyDescent="0.2">
      <c r="A807" s="16"/>
      <c r="B807" s="16"/>
    </row>
    <row r="808" spans="1:2" ht="15.75" x14ac:dyDescent="0.2">
      <c r="A808" s="16"/>
      <c r="B808" s="16"/>
    </row>
    <row r="809" spans="1:2" ht="15.75" x14ac:dyDescent="0.2">
      <c r="A809" s="16"/>
      <c r="B809" s="16"/>
    </row>
    <row r="810" spans="1:2" ht="15.75" x14ac:dyDescent="0.2">
      <c r="A810" s="16"/>
      <c r="B810" s="16"/>
    </row>
    <row r="811" spans="1:2" ht="15.75" x14ac:dyDescent="0.2">
      <c r="A811" s="16"/>
      <c r="B811" s="16"/>
    </row>
    <row r="812" spans="1:2" ht="15.75" x14ac:dyDescent="0.2">
      <c r="A812" s="16"/>
      <c r="B812" s="16"/>
    </row>
    <row r="813" spans="1:2" ht="15.75" x14ac:dyDescent="0.2">
      <c r="A813" s="16"/>
      <c r="B813" s="16"/>
    </row>
    <row r="814" spans="1:2" ht="15.75" x14ac:dyDescent="0.2">
      <c r="A814" s="16"/>
      <c r="B814" s="16"/>
    </row>
    <row r="815" spans="1:2" ht="15.75" x14ac:dyDescent="0.2">
      <c r="A815" s="16"/>
      <c r="B815" s="16"/>
    </row>
    <row r="816" spans="1:2" ht="15.75" x14ac:dyDescent="0.2">
      <c r="A816" s="16"/>
      <c r="B816" s="16"/>
    </row>
    <row r="817" spans="1:2" ht="15.75" x14ac:dyDescent="0.2">
      <c r="A817" s="16"/>
      <c r="B817" s="16"/>
    </row>
    <row r="818" spans="1:2" ht="15.75" x14ac:dyDescent="0.2">
      <c r="A818" s="16"/>
      <c r="B818" s="16"/>
    </row>
    <row r="819" spans="1:2" ht="15.75" x14ac:dyDescent="0.2">
      <c r="A819" s="16"/>
      <c r="B819" s="16"/>
    </row>
    <row r="820" spans="1:2" ht="15.75" x14ac:dyDescent="0.2">
      <c r="A820" s="16"/>
      <c r="B820" s="16"/>
    </row>
    <row r="821" spans="1:2" ht="15.75" x14ac:dyDescent="0.2">
      <c r="A821" s="16"/>
      <c r="B821" s="16"/>
    </row>
    <row r="822" spans="1:2" ht="15.75" x14ac:dyDescent="0.2">
      <c r="A822" s="16"/>
      <c r="B822" s="16"/>
    </row>
    <row r="823" spans="1:2" ht="15.75" x14ac:dyDescent="0.2">
      <c r="A823" s="16"/>
      <c r="B823" s="16"/>
    </row>
    <row r="824" spans="1:2" ht="15.75" x14ac:dyDescent="0.2">
      <c r="A824" s="16"/>
      <c r="B824" s="16"/>
    </row>
    <row r="825" spans="1:2" ht="15.75" x14ac:dyDescent="0.2">
      <c r="A825" s="16"/>
      <c r="B825" s="16"/>
    </row>
    <row r="826" spans="1:2" ht="15.75" x14ac:dyDescent="0.2">
      <c r="A826" s="16"/>
      <c r="B826" s="16"/>
    </row>
    <row r="827" spans="1:2" ht="15.75" x14ac:dyDescent="0.2">
      <c r="A827" s="16"/>
      <c r="B827" s="16"/>
    </row>
    <row r="828" spans="1:2" ht="15.75" x14ac:dyDescent="0.2">
      <c r="A828" s="16"/>
      <c r="B828" s="16"/>
    </row>
    <row r="829" spans="1:2" ht="15.75" x14ac:dyDescent="0.2">
      <c r="A829" s="16"/>
      <c r="B829" s="16"/>
    </row>
    <row r="830" spans="1:2" ht="15.75" x14ac:dyDescent="0.2">
      <c r="A830" s="16"/>
      <c r="B830" s="16"/>
    </row>
    <row r="831" spans="1:2" ht="15.75" x14ac:dyDescent="0.2">
      <c r="A831" s="16"/>
      <c r="B831" s="16"/>
    </row>
    <row r="832" spans="1:2" ht="15.75" x14ac:dyDescent="0.2">
      <c r="A832" s="16"/>
      <c r="B832" s="16"/>
    </row>
    <row r="833" spans="1:2" ht="15.75" x14ac:dyDescent="0.2">
      <c r="A833" s="16"/>
      <c r="B833" s="16"/>
    </row>
    <row r="834" spans="1:2" ht="15.75" x14ac:dyDescent="0.2">
      <c r="A834" s="16"/>
      <c r="B834" s="16"/>
    </row>
    <row r="835" spans="1:2" ht="15.75" x14ac:dyDescent="0.2">
      <c r="A835" s="16"/>
      <c r="B835" s="16"/>
    </row>
    <row r="836" spans="1:2" ht="15.75" x14ac:dyDescent="0.2">
      <c r="A836" s="16"/>
      <c r="B836" s="16"/>
    </row>
    <row r="837" spans="1:2" ht="15.75" x14ac:dyDescent="0.2">
      <c r="A837" s="16"/>
      <c r="B837" s="16"/>
    </row>
    <row r="838" spans="1:2" ht="15.75" x14ac:dyDescent="0.2">
      <c r="A838" s="16"/>
      <c r="B838" s="16"/>
    </row>
    <row r="839" spans="1:2" ht="15.75" x14ac:dyDescent="0.2">
      <c r="A839" s="16"/>
      <c r="B839" s="16"/>
    </row>
    <row r="840" spans="1:2" ht="15.75" x14ac:dyDescent="0.2">
      <c r="A840" s="16"/>
      <c r="B840" s="16"/>
    </row>
    <row r="841" spans="1:2" ht="15.75" x14ac:dyDescent="0.2">
      <c r="A841" s="16"/>
      <c r="B841" s="16"/>
    </row>
    <row r="842" spans="1:2" ht="15.75" x14ac:dyDescent="0.2">
      <c r="A842" s="16"/>
      <c r="B842" s="16"/>
    </row>
    <row r="843" spans="1:2" ht="15.75" x14ac:dyDescent="0.2">
      <c r="A843" s="16"/>
      <c r="B843" s="16"/>
    </row>
    <row r="844" spans="1:2" ht="15.75" x14ac:dyDescent="0.2">
      <c r="A844" s="16"/>
      <c r="B844" s="16"/>
    </row>
    <row r="845" spans="1:2" ht="15.75" x14ac:dyDescent="0.2">
      <c r="A845" s="16"/>
      <c r="B845" s="16"/>
    </row>
    <row r="846" spans="1:2" ht="15.75" x14ac:dyDescent="0.2">
      <c r="A846" s="16"/>
      <c r="B846" s="16"/>
    </row>
    <row r="847" spans="1:2" ht="15.75" x14ac:dyDescent="0.2">
      <c r="A847" s="16"/>
      <c r="B847" s="16"/>
    </row>
    <row r="848" spans="1:2" ht="15.75" x14ac:dyDescent="0.2">
      <c r="A848" s="16"/>
      <c r="B848" s="16"/>
    </row>
    <row r="849" spans="1:2" ht="15.75" x14ac:dyDescent="0.2">
      <c r="A849" s="16"/>
      <c r="B849" s="16"/>
    </row>
    <row r="850" spans="1:2" ht="15.75" x14ac:dyDescent="0.2">
      <c r="A850" s="16"/>
      <c r="B850" s="16"/>
    </row>
    <row r="851" spans="1:2" ht="15.75" x14ac:dyDescent="0.2">
      <c r="A851" s="16"/>
      <c r="B851" s="16"/>
    </row>
    <row r="852" spans="1:2" ht="15.75" x14ac:dyDescent="0.2">
      <c r="A852" s="16"/>
      <c r="B852" s="16"/>
    </row>
    <row r="853" spans="1:2" ht="15.75" x14ac:dyDescent="0.2">
      <c r="A853" s="16"/>
      <c r="B853" s="16"/>
    </row>
    <row r="854" spans="1:2" ht="15.75" x14ac:dyDescent="0.2">
      <c r="A854" s="16"/>
      <c r="B854" s="16"/>
    </row>
    <row r="855" spans="1:2" ht="15.75" x14ac:dyDescent="0.2">
      <c r="A855" s="16"/>
      <c r="B855" s="16"/>
    </row>
    <row r="856" spans="1:2" ht="15.75" x14ac:dyDescent="0.2">
      <c r="A856" s="16"/>
      <c r="B856" s="16"/>
    </row>
    <row r="857" spans="1:2" ht="15.75" x14ac:dyDescent="0.2">
      <c r="A857" s="16"/>
      <c r="B857" s="16"/>
    </row>
    <row r="858" spans="1:2" ht="15.75" x14ac:dyDescent="0.2">
      <c r="A858" s="16"/>
      <c r="B858" s="16"/>
    </row>
    <row r="859" spans="1:2" ht="15.75" x14ac:dyDescent="0.2">
      <c r="A859" s="16"/>
      <c r="B859" s="16"/>
    </row>
    <row r="860" spans="1:2" ht="15.75" x14ac:dyDescent="0.2">
      <c r="A860" s="16"/>
      <c r="B860" s="16"/>
    </row>
    <row r="861" spans="1:2" ht="15.75" x14ac:dyDescent="0.2">
      <c r="A861" s="16"/>
      <c r="B861" s="16"/>
    </row>
    <row r="862" spans="1:2" ht="15.75" x14ac:dyDescent="0.2">
      <c r="A862" s="16"/>
      <c r="B862" s="16"/>
    </row>
    <row r="863" spans="1:2" ht="15.75" x14ac:dyDescent="0.2">
      <c r="A863" s="16"/>
      <c r="B863" s="16"/>
    </row>
    <row r="864" spans="1:2" ht="15.75" x14ac:dyDescent="0.2">
      <c r="A864" s="16"/>
      <c r="B864" s="16"/>
    </row>
    <row r="865" spans="1:2" ht="15.75" x14ac:dyDescent="0.2">
      <c r="A865" s="16"/>
      <c r="B865" s="16"/>
    </row>
    <row r="866" spans="1:2" ht="15.75" x14ac:dyDescent="0.2">
      <c r="A866" s="16"/>
      <c r="B866" s="16"/>
    </row>
    <row r="867" spans="1:2" ht="15.75" x14ac:dyDescent="0.2">
      <c r="A867" s="16"/>
      <c r="B867" s="16"/>
    </row>
    <row r="868" spans="1:2" ht="15.75" x14ac:dyDescent="0.2">
      <c r="A868" s="16"/>
      <c r="B868" s="16"/>
    </row>
    <row r="869" spans="1:2" ht="15.75" x14ac:dyDescent="0.2">
      <c r="A869" s="16"/>
      <c r="B869" s="16"/>
    </row>
    <row r="870" spans="1:2" ht="15.75" x14ac:dyDescent="0.2">
      <c r="A870" s="16"/>
      <c r="B870" s="16"/>
    </row>
    <row r="871" spans="1:2" ht="15.75" x14ac:dyDescent="0.2">
      <c r="A871" s="16"/>
      <c r="B871" s="16"/>
    </row>
    <row r="872" spans="1:2" ht="15.75" x14ac:dyDescent="0.2">
      <c r="A872" s="16"/>
      <c r="B872" s="16"/>
    </row>
    <row r="873" spans="1:2" ht="15.75" x14ac:dyDescent="0.2">
      <c r="A873" s="16"/>
      <c r="B873" s="16"/>
    </row>
    <row r="874" spans="1:2" ht="15.75" x14ac:dyDescent="0.2">
      <c r="A874" s="16"/>
      <c r="B874" s="16"/>
    </row>
    <row r="875" spans="1:2" ht="15.75" x14ac:dyDescent="0.2">
      <c r="A875" s="16"/>
      <c r="B875" s="16"/>
    </row>
    <row r="876" spans="1:2" ht="15.75" x14ac:dyDescent="0.2">
      <c r="A876" s="16"/>
      <c r="B876" s="16"/>
    </row>
    <row r="877" spans="1:2" ht="15.75" x14ac:dyDescent="0.2">
      <c r="A877" s="16"/>
      <c r="B877" s="16"/>
    </row>
    <row r="878" spans="1:2" ht="15.75" x14ac:dyDescent="0.2">
      <c r="A878" s="16"/>
      <c r="B878" s="16"/>
    </row>
    <row r="879" spans="1:2" ht="15.75" x14ac:dyDescent="0.2">
      <c r="A879" s="16"/>
      <c r="B879" s="16"/>
    </row>
    <row r="880" spans="1:2" ht="15.75" x14ac:dyDescent="0.2">
      <c r="A880" s="16"/>
      <c r="B880" s="16"/>
    </row>
    <row r="881" spans="1:2" ht="15.75" x14ac:dyDescent="0.2">
      <c r="A881" s="16"/>
      <c r="B881" s="16"/>
    </row>
    <row r="882" spans="1:2" ht="15.75" x14ac:dyDescent="0.2">
      <c r="A882" s="16"/>
      <c r="B882" s="16"/>
    </row>
    <row r="883" spans="1:2" ht="15.75" x14ac:dyDescent="0.2">
      <c r="A883" s="16"/>
      <c r="B883" s="16"/>
    </row>
    <row r="884" spans="1:2" ht="15.75" x14ac:dyDescent="0.2">
      <c r="A884" s="16"/>
      <c r="B884" s="16"/>
    </row>
    <row r="885" spans="1:2" ht="15.75" x14ac:dyDescent="0.2">
      <c r="A885" s="16"/>
      <c r="B885" s="16"/>
    </row>
    <row r="886" spans="1:2" ht="15.75" x14ac:dyDescent="0.2">
      <c r="A886" s="16"/>
      <c r="B886" s="16"/>
    </row>
    <row r="887" spans="1:2" ht="15.75" x14ac:dyDescent="0.2">
      <c r="A887" s="16"/>
      <c r="B887" s="16"/>
    </row>
    <row r="888" spans="1:2" ht="15.75" x14ac:dyDescent="0.2">
      <c r="A888" s="16"/>
      <c r="B888" s="16"/>
    </row>
    <row r="889" spans="1:2" ht="15.75" x14ac:dyDescent="0.2">
      <c r="A889" s="16"/>
      <c r="B889" s="16"/>
    </row>
    <row r="890" spans="1:2" ht="15.75" x14ac:dyDescent="0.2">
      <c r="A890" s="16"/>
      <c r="B890" s="16"/>
    </row>
    <row r="891" spans="1:2" ht="15.75" x14ac:dyDescent="0.2">
      <c r="A891" s="16"/>
      <c r="B891" s="16"/>
    </row>
    <row r="892" spans="1:2" ht="15.75" x14ac:dyDescent="0.2">
      <c r="A892" s="16"/>
      <c r="B892" s="16"/>
    </row>
    <row r="893" spans="1:2" ht="15.75" x14ac:dyDescent="0.2">
      <c r="A893" s="16"/>
      <c r="B893" s="16"/>
    </row>
    <row r="894" spans="1:2" ht="15.75" x14ac:dyDescent="0.2">
      <c r="A894" s="16"/>
      <c r="B894" s="16"/>
    </row>
    <row r="895" spans="1:2" ht="15.75" x14ac:dyDescent="0.2">
      <c r="A895" s="16"/>
      <c r="B895" s="16"/>
    </row>
    <row r="896" spans="1:2" ht="15.75" x14ac:dyDescent="0.2">
      <c r="A896" s="16"/>
      <c r="B896" s="16"/>
    </row>
    <row r="897" spans="1:2" ht="15.75" x14ac:dyDescent="0.2">
      <c r="A897" s="16"/>
      <c r="B897" s="16"/>
    </row>
    <row r="898" spans="1:2" ht="15.75" x14ac:dyDescent="0.2">
      <c r="A898" s="16"/>
      <c r="B898" s="16"/>
    </row>
    <row r="899" spans="1:2" ht="15.75" x14ac:dyDescent="0.2">
      <c r="A899" s="16"/>
      <c r="B899" s="16"/>
    </row>
    <row r="900" spans="1:2" ht="15.75" x14ac:dyDescent="0.2">
      <c r="A900" s="16"/>
      <c r="B900" s="16"/>
    </row>
    <row r="901" spans="1:2" ht="15.75" x14ac:dyDescent="0.2">
      <c r="A901" s="16"/>
      <c r="B901" s="16"/>
    </row>
    <row r="902" spans="1:2" ht="15.75" x14ac:dyDescent="0.2">
      <c r="A902" s="16"/>
      <c r="B902" s="16"/>
    </row>
    <row r="903" spans="1:2" ht="15.75" x14ac:dyDescent="0.2">
      <c r="A903" s="16"/>
      <c r="B903" s="16"/>
    </row>
    <row r="904" spans="1:2" ht="15.75" x14ac:dyDescent="0.2">
      <c r="A904" s="16"/>
      <c r="B904" s="16"/>
    </row>
    <row r="905" spans="1:2" ht="15.75" x14ac:dyDescent="0.2">
      <c r="A905" s="16"/>
      <c r="B905" s="16"/>
    </row>
    <row r="906" spans="1:2" ht="15.75" x14ac:dyDescent="0.2">
      <c r="A906" s="16"/>
      <c r="B906" s="16"/>
    </row>
    <row r="907" spans="1:2" ht="15.75" x14ac:dyDescent="0.2">
      <c r="A907" s="16"/>
      <c r="B907" s="16"/>
    </row>
    <row r="908" spans="1:2" ht="15.75" x14ac:dyDescent="0.2">
      <c r="A908" s="16"/>
      <c r="B908" s="16"/>
    </row>
    <row r="909" spans="1:2" ht="15.75" x14ac:dyDescent="0.2">
      <c r="A909" s="16"/>
      <c r="B909" s="16"/>
    </row>
    <row r="910" spans="1:2" ht="15.75" x14ac:dyDescent="0.2">
      <c r="A910" s="16"/>
      <c r="B910" s="16"/>
    </row>
    <row r="911" spans="1:2" ht="15.75" x14ac:dyDescent="0.2">
      <c r="A911" s="16"/>
      <c r="B911" s="16"/>
    </row>
    <row r="912" spans="1:2" ht="15.75" x14ac:dyDescent="0.2">
      <c r="A912" s="16"/>
      <c r="B912" s="16"/>
    </row>
    <row r="913" spans="1:2" ht="15.75" x14ac:dyDescent="0.2">
      <c r="A913" s="16"/>
      <c r="B913" s="16"/>
    </row>
    <row r="914" spans="1:2" ht="15.75" x14ac:dyDescent="0.2">
      <c r="A914" s="16"/>
      <c r="B914" s="16"/>
    </row>
    <row r="915" spans="1:2" ht="15.75" x14ac:dyDescent="0.2">
      <c r="A915" s="16"/>
      <c r="B915" s="16"/>
    </row>
    <row r="916" spans="1:2" ht="15.75" x14ac:dyDescent="0.2">
      <c r="A916" s="16"/>
      <c r="B916" s="16"/>
    </row>
    <row r="917" spans="1:2" ht="15.75" x14ac:dyDescent="0.2">
      <c r="A917" s="16"/>
      <c r="B917" s="16"/>
    </row>
    <row r="918" spans="1:2" ht="15.75" x14ac:dyDescent="0.2">
      <c r="A918" s="16"/>
      <c r="B918" s="16"/>
    </row>
    <row r="919" spans="1:2" ht="15.75" x14ac:dyDescent="0.2">
      <c r="A919" s="16"/>
      <c r="B919" s="16"/>
    </row>
    <row r="920" spans="1:2" ht="15.75" x14ac:dyDescent="0.2">
      <c r="A920" s="16"/>
      <c r="B920" s="16"/>
    </row>
    <row r="921" spans="1:2" ht="15.75" x14ac:dyDescent="0.2">
      <c r="A921" s="16"/>
      <c r="B921" s="16"/>
    </row>
    <row r="922" spans="1:2" ht="15.75" x14ac:dyDescent="0.2">
      <c r="A922" s="16"/>
      <c r="B922" s="16"/>
    </row>
    <row r="923" spans="1:2" ht="15.75" x14ac:dyDescent="0.2">
      <c r="A923" s="16"/>
      <c r="B923" s="16"/>
    </row>
    <row r="924" spans="1:2" ht="15.75" x14ac:dyDescent="0.2">
      <c r="A924" s="16"/>
      <c r="B924" s="16"/>
    </row>
    <row r="925" spans="1:2" ht="15.75" x14ac:dyDescent="0.2">
      <c r="A925" s="16"/>
      <c r="B925" s="16"/>
    </row>
    <row r="926" spans="1:2" ht="15.75" x14ac:dyDescent="0.2">
      <c r="A926" s="16"/>
      <c r="B926" s="16"/>
    </row>
    <row r="927" spans="1:2" ht="15.75" x14ac:dyDescent="0.2">
      <c r="A927" s="16"/>
      <c r="B927" s="16"/>
    </row>
    <row r="928" spans="1:2" ht="15.75" x14ac:dyDescent="0.2">
      <c r="A928" s="16"/>
      <c r="B928" s="16"/>
    </row>
    <row r="929" spans="1:2" ht="15.75" x14ac:dyDescent="0.2">
      <c r="A929" s="16"/>
      <c r="B929" s="16"/>
    </row>
    <row r="930" spans="1:2" ht="15.75" x14ac:dyDescent="0.2">
      <c r="A930" s="16"/>
      <c r="B930" s="16"/>
    </row>
    <row r="931" spans="1:2" ht="15.75" x14ac:dyDescent="0.2">
      <c r="A931" s="16"/>
      <c r="B931" s="16"/>
    </row>
    <row r="932" spans="1:2" ht="15.75" x14ac:dyDescent="0.2">
      <c r="A932" s="16"/>
      <c r="B932" s="16"/>
    </row>
    <row r="933" spans="1:2" ht="15.75" x14ac:dyDescent="0.2">
      <c r="A933" s="16"/>
      <c r="B933" s="16"/>
    </row>
    <row r="934" spans="1:2" ht="15.75" x14ac:dyDescent="0.2">
      <c r="A934" s="16"/>
      <c r="B934" s="16"/>
    </row>
    <row r="935" spans="1:2" ht="15.75" x14ac:dyDescent="0.2">
      <c r="A935" s="16"/>
      <c r="B935" s="16"/>
    </row>
    <row r="936" spans="1:2" ht="15.75" x14ac:dyDescent="0.2">
      <c r="A936" s="16"/>
      <c r="B936" s="16"/>
    </row>
    <row r="937" spans="1:2" ht="15.75" x14ac:dyDescent="0.2">
      <c r="A937" s="16"/>
      <c r="B937" s="16"/>
    </row>
    <row r="938" spans="1:2" ht="15.75" x14ac:dyDescent="0.2">
      <c r="A938" s="16"/>
      <c r="B938" s="16"/>
    </row>
    <row r="939" spans="1:2" ht="15.75" x14ac:dyDescent="0.2">
      <c r="A939" s="16"/>
      <c r="B939" s="16"/>
    </row>
    <row r="940" spans="1:2" ht="15.75" x14ac:dyDescent="0.2">
      <c r="A940" s="16"/>
      <c r="B940" s="16"/>
    </row>
    <row r="941" spans="1:2" ht="15.75" x14ac:dyDescent="0.2">
      <c r="A941" s="16"/>
      <c r="B941" s="16"/>
    </row>
    <row r="942" spans="1:2" ht="15.75" x14ac:dyDescent="0.2">
      <c r="A942" s="16"/>
      <c r="B942" s="16"/>
    </row>
    <row r="943" spans="1:2" ht="15.75" x14ac:dyDescent="0.2">
      <c r="A943" s="16"/>
      <c r="B943" s="16"/>
    </row>
    <row r="944" spans="1:2" ht="15.75" x14ac:dyDescent="0.2">
      <c r="A944" s="16"/>
      <c r="B944" s="16"/>
    </row>
    <row r="945" spans="1:2" ht="15.75" x14ac:dyDescent="0.2">
      <c r="A945" s="16"/>
      <c r="B945" s="16"/>
    </row>
    <row r="946" spans="1:2" ht="15.75" x14ac:dyDescent="0.2">
      <c r="A946" s="16"/>
      <c r="B946" s="16"/>
    </row>
    <row r="947" spans="1:2" ht="15.75" x14ac:dyDescent="0.2">
      <c r="A947" s="16"/>
      <c r="B947" s="16"/>
    </row>
    <row r="948" spans="1:2" ht="15.75" x14ac:dyDescent="0.2">
      <c r="A948" s="16"/>
      <c r="B948" s="16"/>
    </row>
    <row r="949" spans="1:2" ht="15.75" x14ac:dyDescent="0.2">
      <c r="A949" s="16"/>
      <c r="B949" s="16"/>
    </row>
    <row r="950" spans="1:2" ht="15.75" x14ac:dyDescent="0.2">
      <c r="A950" s="16"/>
      <c r="B950" s="16"/>
    </row>
    <row r="951" spans="1:2" ht="15.75" x14ac:dyDescent="0.2">
      <c r="A951" s="16"/>
      <c r="B951" s="16"/>
    </row>
    <row r="952" spans="1:2" ht="15.75" x14ac:dyDescent="0.2">
      <c r="A952" s="16"/>
      <c r="B952" s="16"/>
    </row>
    <row r="953" spans="1:2" ht="15.75" x14ac:dyDescent="0.2">
      <c r="A953" s="16"/>
      <c r="B953" s="16"/>
    </row>
    <row r="954" spans="1:2" ht="15.75" x14ac:dyDescent="0.2">
      <c r="A954" s="16"/>
      <c r="B954" s="16"/>
    </row>
    <row r="955" spans="1:2" ht="15.75" x14ac:dyDescent="0.2">
      <c r="A955" s="16"/>
      <c r="B955" s="16"/>
    </row>
    <row r="956" spans="1:2" ht="15.75" x14ac:dyDescent="0.2">
      <c r="A956" s="16"/>
      <c r="B956" s="16"/>
    </row>
    <row r="957" spans="1:2" ht="15.75" x14ac:dyDescent="0.2">
      <c r="A957" s="16"/>
      <c r="B957" s="16"/>
    </row>
    <row r="958" spans="1:2" ht="15.75" x14ac:dyDescent="0.2">
      <c r="A958" s="16"/>
      <c r="B958" s="16"/>
    </row>
    <row r="959" spans="1:2" ht="15.75" x14ac:dyDescent="0.2">
      <c r="A959" s="16"/>
      <c r="B959" s="16"/>
    </row>
    <row r="960" spans="1:2" ht="15.75" x14ac:dyDescent="0.2">
      <c r="A960" s="16"/>
      <c r="B960" s="16"/>
    </row>
    <row r="961" spans="1:2" ht="15.75" x14ac:dyDescent="0.2">
      <c r="A961" s="16"/>
      <c r="B961" s="16"/>
    </row>
    <row r="962" spans="1:2" ht="15.75" x14ac:dyDescent="0.2">
      <c r="A962" s="16"/>
      <c r="B962" s="16"/>
    </row>
    <row r="963" spans="1:2" ht="15.75" x14ac:dyDescent="0.2">
      <c r="A963" s="16"/>
      <c r="B963" s="16"/>
    </row>
    <row r="964" spans="1:2" ht="15.75" x14ac:dyDescent="0.2">
      <c r="A964" s="16"/>
      <c r="B964" s="16"/>
    </row>
    <row r="965" spans="1:2" ht="15.75" x14ac:dyDescent="0.2">
      <c r="A965" s="16"/>
      <c r="B965" s="16"/>
    </row>
    <row r="966" spans="1:2" ht="15.75" x14ac:dyDescent="0.2">
      <c r="A966" s="16"/>
      <c r="B966" s="16"/>
    </row>
    <row r="967" spans="1:2" ht="15.75" x14ac:dyDescent="0.2">
      <c r="A967" s="16"/>
      <c r="B967" s="16"/>
    </row>
    <row r="968" spans="1:2" ht="15.75" x14ac:dyDescent="0.2">
      <c r="A968" s="16"/>
      <c r="B968" s="16"/>
    </row>
    <row r="969" spans="1:2" ht="15.75" x14ac:dyDescent="0.2">
      <c r="A969" s="16"/>
      <c r="B969" s="16"/>
    </row>
    <row r="970" spans="1:2" ht="15.75" x14ac:dyDescent="0.2">
      <c r="A970" s="16"/>
      <c r="B970" s="16"/>
    </row>
    <row r="971" spans="1:2" ht="15.75" x14ac:dyDescent="0.2">
      <c r="A971" s="16"/>
      <c r="B971" s="16"/>
    </row>
    <row r="972" spans="1:2" ht="15.75" x14ac:dyDescent="0.2">
      <c r="A972" s="16"/>
      <c r="B972" s="16"/>
    </row>
    <row r="973" spans="1:2" ht="15.75" x14ac:dyDescent="0.2">
      <c r="A973" s="16"/>
      <c r="B973" s="16"/>
    </row>
    <row r="974" spans="1:2" ht="15.75" x14ac:dyDescent="0.2">
      <c r="A974" s="16"/>
      <c r="B974" s="16"/>
    </row>
    <row r="975" spans="1:2" ht="15.75" x14ac:dyDescent="0.2">
      <c r="A975" s="16"/>
      <c r="B975" s="16"/>
    </row>
    <row r="976" spans="1:2" ht="15.75" x14ac:dyDescent="0.2">
      <c r="A976" s="16"/>
      <c r="B976" s="16"/>
    </row>
    <row r="977" spans="1:2" ht="15.75" x14ac:dyDescent="0.2">
      <c r="A977" s="16"/>
      <c r="B977" s="16"/>
    </row>
    <row r="978" spans="1:2" ht="15.75" x14ac:dyDescent="0.2">
      <c r="A978" s="16"/>
      <c r="B978" s="16"/>
    </row>
    <row r="979" spans="1:2" ht="15.75" x14ac:dyDescent="0.2">
      <c r="A979" s="16"/>
      <c r="B979" s="16"/>
    </row>
    <row r="980" spans="1:2" ht="15.75" x14ac:dyDescent="0.2">
      <c r="A980" s="16"/>
      <c r="B980" s="16"/>
    </row>
    <row r="981" spans="1:2" ht="15.75" x14ac:dyDescent="0.2">
      <c r="A981" s="16"/>
      <c r="B981" s="16"/>
    </row>
    <row r="982" spans="1:2" ht="15.75" x14ac:dyDescent="0.2">
      <c r="A982" s="16"/>
      <c r="B982" s="16"/>
    </row>
    <row r="983" spans="1:2" ht="15.75" x14ac:dyDescent="0.2">
      <c r="A983" s="16"/>
      <c r="B983" s="16"/>
    </row>
    <row r="984" spans="1:2" ht="15.75" x14ac:dyDescent="0.2">
      <c r="A984" s="16"/>
      <c r="B984" s="16"/>
    </row>
    <row r="985" spans="1:2" ht="15.75" x14ac:dyDescent="0.2">
      <c r="A985" s="16"/>
      <c r="B985" s="16"/>
    </row>
    <row r="986" spans="1:2" ht="15.75" x14ac:dyDescent="0.2">
      <c r="A986" s="16"/>
      <c r="B986" s="16"/>
    </row>
    <row r="987" spans="1:2" ht="15.75" x14ac:dyDescent="0.2">
      <c r="A987" s="16"/>
      <c r="B987" s="16"/>
    </row>
    <row r="988" spans="1:2" ht="15.75" x14ac:dyDescent="0.2">
      <c r="A988" s="16"/>
      <c r="B988" s="16"/>
    </row>
    <row r="989" spans="1:2" ht="15.75" x14ac:dyDescent="0.2">
      <c r="A989" s="16"/>
      <c r="B989" s="16"/>
    </row>
    <row r="990" spans="1:2" ht="15.75" x14ac:dyDescent="0.2">
      <c r="A990" s="16"/>
      <c r="B990" s="16"/>
    </row>
    <row r="991" spans="1:2" ht="15.75" x14ac:dyDescent="0.2">
      <c r="A991" s="16"/>
      <c r="B991" s="16"/>
    </row>
    <row r="992" spans="1:2" ht="15.75" x14ac:dyDescent="0.2">
      <c r="A992" s="16"/>
      <c r="B992" s="16"/>
    </row>
    <row r="993" spans="1:2" ht="15.75" x14ac:dyDescent="0.2">
      <c r="A993" s="16"/>
      <c r="B993" s="16"/>
    </row>
    <row r="994" spans="1:2" ht="15.75" x14ac:dyDescent="0.2">
      <c r="A994" s="16"/>
      <c r="B994" s="16"/>
    </row>
    <row r="995" spans="1:2" ht="15.75" x14ac:dyDescent="0.2">
      <c r="A995" s="16"/>
      <c r="B995" s="16"/>
    </row>
    <row r="996" spans="1:2" ht="15.75" x14ac:dyDescent="0.2">
      <c r="A996" s="16"/>
      <c r="B996" s="16"/>
    </row>
    <row r="997" spans="1:2" ht="15.75" x14ac:dyDescent="0.2">
      <c r="A997" s="16"/>
      <c r="B997" s="16"/>
    </row>
    <row r="998" spans="1:2" ht="15.75" x14ac:dyDescent="0.2">
      <c r="A998" s="16"/>
      <c r="B998" s="16"/>
    </row>
    <row r="999" spans="1:2" ht="15.75" x14ac:dyDescent="0.2">
      <c r="A999" s="16"/>
      <c r="B999" s="16"/>
    </row>
    <row r="1000" spans="1:2" ht="15.75" x14ac:dyDescent="0.2">
      <c r="A1000" s="16"/>
      <c r="B1000" s="16"/>
    </row>
    <row r="1001" spans="1:2" ht="15.75" x14ac:dyDescent="0.2">
      <c r="A1001" s="16"/>
      <c r="B1001" s="16"/>
    </row>
    <row r="1002" spans="1:2" ht="15.75" x14ac:dyDescent="0.2">
      <c r="A1002" s="16"/>
      <c r="B1002" s="16"/>
    </row>
    <row r="1003" spans="1:2" ht="15.75" x14ac:dyDescent="0.2">
      <c r="A1003" s="16"/>
      <c r="B1003" s="16"/>
    </row>
    <row r="1004" spans="1:2" ht="15.75" x14ac:dyDescent="0.2">
      <c r="A1004" s="16"/>
      <c r="B1004" s="16"/>
    </row>
    <row r="1005" spans="1:2" ht="15.75" x14ac:dyDescent="0.2">
      <c r="A1005" s="16"/>
      <c r="B1005" s="16"/>
    </row>
    <row r="1006" spans="1:2" ht="15.75" x14ac:dyDescent="0.2">
      <c r="A1006" s="16"/>
      <c r="B1006" s="16"/>
    </row>
    <row r="1007" spans="1:2" ht="15.75" x14ac:dyDescent="0.2">
      <c r="A1007" s="16"/>
      <c r="B1007" s="16"/>
    </row>
    <row r="1008" spans="1:2" ht="15.75" x14ac:dyDescent="0.2">
      <c r="A1008" s="16"/>
      <c r="B1008" s="16"/>
    </row>
    <row r="1009" spans="1:2" ht="15.75" x14ac:dyDescent="0.2">
      <c r="A1009" s="16"/>
      <c r="B1009" s="16"/>
    </row>
    <row r="1010" spans="1:2" ht="15.75" x14ac:dyDescent="0.2">
      <c r="A1010" s="16"/>
      <c r="B1010" s="16"/>
    </row>
    <row r="1011" spans="1:2" ht="15.75" x14ac:dyDescent="0.2">
      <c r="A1011" s="16"/>
      <c r="B1011" s="16"/>
    </row>
    <row r="1012" spans="1:2" ht="15.75" x14ac:dyDescent="0.2">
      <c r="A1012" s="16"/>
      <c r="B1012" s="16"/>
    </row>
    <row r="1013" spans="1:2" ht="15.75" x14ac:dyDescent="0.2">
      <c r="A1013" s="16"/>
      <c r="B1013" s="16"/>
    </row>
    <row r="1014" spans="1:2" ht="15.75" x14ac:dyDescent="0.2">
      <c r="A1014" s="16"/>
      <c r="B1014" s="16"/>
    </row>
    <row r="1015" spans="1:2" ht="15.75" x14ac:dyDescent="0.2">
      <c r="A1015" s="16"/>
      <c r="B1015" s="16"/>
    </row>
    <row r="1016" spans="1:2" ht="15.75" x14ac:dyDescent="0.2">
      <c r="A1016" s="16"/>
      <c r="B1016" s="16"/>
    </row>
    <row r="1017" spans="1:2" ht="15.75" x14ac:dyDescent="0.2">
      <c r="A1017" s="16"/>
      <c r="B1017" s="16"/>
    </row>
    <row r="1018" spans="1:2" ht="15.75" x14ac:dyDescent="0.2">
      <c r="A1018" s="16"/>
      <c r="B1018" s="16"/>
    </row>
    <row r="1019" spans="1:2" ht="15.75" x14ac:dyDescent="0.2">
      <c r="A1019" s="16"/>
      <c r="B1019" s="16"/>
    </row>
    <row r="1020" spans="1:2" ht="15.75" x14ac:dyDescent="0.2">
      <c r="A1020" s="16"/>
      <c r="B1020" s="16"/>
    </row>
    <row r="1021" spans="1:2" ht="15.75" x14ac:dyDescent="0.2">
      <c r="A1021" s="16"/>
      <c r="B1021" s="16"/>
    </row>
    <row r="1022" spans="1:2" ht="15.75" x14ac:dyDescent="0.2">
      <c r="A1022" s="16"/>
      <c r="B1022" s="16"/>
    </row>
    <row r="1023" spans="1:2" ht="15.75" x14ac:dyDescent="0.2">
      <c r="A1023" s="16"/>
      <c r="B1023" s="16"/>
    </row>
    <row r="1024" spans="1:2" ht="15.75" x14ac:dyDescent="0.2">
      <c r="A1024" s="16"/>
      <c r="B1024" s="16"/>
    </row>
    <row r="1025" spans="1:2" ht="15.75" x14ac:dyDescent="0.2">
      <c r="A1025" s="16"/>
      <c r="B1025" s="16"/>
    </row>
    <row r="1026" spans="1:2" ht="15.75" x14ac:dyDescent="0.2">
      <c r="A1026" s="16"/>
      <c r="B1026" s="16"/>
    </row>
    <row r="1027" spans="1:2" ht="15.75" x14ac:dyDescent="0.2">
      <c r="A1027" s="16"/>
      <c r="B1027" s="16"/>
    </row>
    <row r="1028" spans="1:2" ht="15.75" x14ac:dyDescent="0.2">
      <c r="A1028" s="16"/>
      <c r="B1028" s="16"/>
    </row>
    <row r="1029" spans="1:2" ht="15.75" x14ac:dyDescent="0.2">
      <c r="A1029" s="16"/>
      <c r="B1029" s="16"/>
    </row>
    <row r="1030" spans="1:2" ht="15.75" x14ac:dyDescent="0.2">
      <c r="A1030" s="16"/>
      <c r="B1030" s="16"/>
    </row>
    <row r="1031" spans="1:2" ht="15.75" x14ac:dyDescent="0.2">
      <c r="A1031" s="16"/>
      <c r="B1031" s="16"/>
    </row>
    <row r="1032" spans="1:2" ht="15.75" x14ac:dyDescent="0.2">
      <c r="A1032" s="16"/>
      <c r="B1032" s="16"/>
    </row>
    <row r="1033" spans="1:2" ht="15.75" x14ac:dyDescent="0.2">
      <c r="A1033" s="16"/>
      <c r="B1033" s="16"/>
    </row>
    <row r="1034" spans="1:2" ht="15.75" x14ac:dyDescent="0.2">
      <c r="A1034" s="16"/>
      <c r="B1034" s="16"/>
    </row>
    <row r="1035" spans="1:2" ht="15.75" x14ac:dyDescent="0.2">
      <c r="A1035" s="16"/>
      <c r="B1035" s="16"/>
    </row>
    <row r="1036" spans="1:2" ht="15.75" x14ac:dyDescent="0.2">
      <c r="A1036" s="16"/>
      <c r="B1036" s="16"/>
    </row>
    <row r="1037" spans="1:2" ht="15.75" x14ac:dyDescent="0.2">
      <c r="A1037" s="16"/>
      <c r="B1037" s="16"/>
    </row>
    <row r="1038" spans="1:2" ht="15.75" x14ac:dyDescent="0.2">
      <c r="A1038" s="16"/>
      <c r="B1038" s="16"/>
    </row>
    <row r="1039" spans="1:2" ht="15.75" x14ac:dyDescent="0.2">
      <c r="A1039" s="16"/>
      <c r="B1039" s="16"/>
    </row>
    <row r="1040" spans="1:2" ht="15.75" x14ac:dyDescent="0.2">
      <c r="A1040" s="16"/>
      <c r="B1040" s="16"/>
    </row>
    <row r="1041" spans="1:2" ht="15.75" x14ac:dyDescent="0.2">
      <c r="A1041" s="16"/>
      <c r="B1041" s="16"/>
    </row>
    <row r="1042" spans="1:2" ht="15.75" x14ac:dyDescent="0.2">
      <c r="A1042" s="16"/>
      <c r="B1042" s="16"/>
    </row>
    <row r="1043" spans="1:2" ht="15.75" x14ac:dyDescent="0.2">
      <c r="A1043" s="16"/>
      <c r="B1043" s="16"/>
    </row>
    <row r="1044" spans="1:2" ht="15.75" x14ac:dyDescent="0.2">
      <c r="A1044" s="16"/>
      <c r="B1044" s="16"/>
    </row>
    <row r="1045" spans="1:2" ht="15.75" x14ac:dyDescent="0.2">
      <c r="A1045" s="16"/>
      <c r="B1045" s="16"/>
    </row>
    <row r="1046" spans="1:2" ht="15.75" x14ac:dyDescent="0.2">
      <c r="A1046" s="16"/>
      <c r="B1046" s="16"/>
    </row>
    <row r="1047" spans="1:2" ht="15.75" x14ac:dyDescent="0.2">
      <c r="A1047" s="16"/>
      <c r="B1047" s="16"/>
    </row>
    <row r="1048" spans="1:2" ht="15.75" x14ac:dyDescent="0.2">
      <c r="A1048" s="16"/>
      <c r="B1048" s="16"/>
    </row>
    <row r="1049" spans="1:2" ht="15.75" x14ac:dyDescent="0.2">
      <c r="A1049" s="16"/>
      <c r="B1049" s="16"/>
    </row>
    <row r="1050" spans="1:2" ht="15.75" x14ac:dyDescent="0.2">
      <c r="A1050" s="16"/>
      <c r="B1050" s="16"/>
    </row>
    <row r="1051" spans="1:2" ht="15.75" x14ac:dyDescent="0.2">
      <c r="A1051" s="16"/>
      <c r="B1051" s="16"/>
    </row>
    <row r="1052" spans="1:2" ht="15.75" x14ac:dyDescent="0.2">
      <c r="A1052" s="16"/>
      <c r="B1052" s="16"/>
    </row>
    <row r="1053" spans="1:2" ht="15.75" x14ac:dyDescent="0.2">
      <c r="A1053" s="16"/>
      <c r="B1053" s="16"/>
    </row>
    <row r="1054" spans="1:2" ht="15.75" x14ac:dyDescent="0.2">
      <c r="A1054" s="16"/>
      <c r="B1054" s="16"/>
    </row>
    <row r="1055" spans="1:2" ht="15.75" x14ac:dyDescent="0.2">
      <c r="A1055" s="16"/>
      <c r="B1055" s="16"/>
    </row>
    <row r="1056" spans="1:2" ht="15.75" x14ac:dyDescent="0.2">
      <c r="A1056" s="16"/>
      <c r="B1056" s="16"/>
    </row>
    <row r="1057" spans="1:2" ht="15.75" x14ac:dyDescent="0.2">
      <c r="A1057" s="16"/>
      <c r="B1057" s="16"/>
    </row>
    <row r="1058" spans="1:2" ht="15.75" x14ac:dyDescent="0.2">
      <c r="A1058" s="16"/>
      <c r="B1058" s="16"/>
    </row>
    <row r="1059" spans="1:2" ht="15.75" x14ac:dyDescent="0.2">
      <c r="A1059" s="16"/>
      <c r="B1059" s="16"/>
    </row>
    <row r="1060" spans="1:2" ht="15.75" x14ac:dyDescent="0.2">
      <c r="A1060" s="16"/>
      <c r="B1060" s="16"/>
    </row>
    <row r="1061" spans="1:2" ht="15.75" x14ac:dyDescent="0.2">
      <c r="A1061" s="16"/>
      <c r="B1061" s="16"/>
    </row>
    <row r="1062" spans="1:2" ht="15.75" x14ac:dyDescent="0.2">
      <c r="A1062" s="16"/>
      <c r="B1062" s="16"/>
    </row>
    <row r="1063" spans="1:2" ht="15.75" x14ac:dyDescent="0.2">
      <c r="A1063" s="16"/>
      <c r="B1063" s="16"/>
    </row>
    <row r="1064" spans="1:2" ht="15.75" x14ac:dyDescent="0.2">
      <c r="A1064" s="16"/>
      <c r="B1064" s="16"/>
    </row>
    <row r="1065" spans="1:2" ht="15.75" x14ac:dyDescent="0.2">
      <c r="A1065" s="16"/>
      <c r="B1065" s="16"/>
    </row>
    <row r="1066" spans="1:2" ht="15.75" x14ac:dyDescent="0.2">
      <c r="A1066" s="16"/>
      <c r="B1066" s="16"/>
    </row>
    <row r="1067" spans="1:2" ht="15.75" x14ac:dyDescent="0.2">
      <c r="A1067" s="16"/>
      <c r="B1067" s="16"/>
    </row>
    <row r="1068" spans="1:2" ht="15.75" x14ac:dyDescent="0.2">
      <c r="A1068" s="16"/>
      <c r="B1068" s="16"/>
    </row>
    <row r="1069" spans="1:2" ht="15.75" x14ac:dyDescent="0.2">
      <c r="A1069" s="16"/>
      <c r="B1069" s="16"/>
    </row>
    <row r="1070" spans="1:2" ht="15.75" x14ac:dyDescent="0.2">
      <c r="A1070" s="16"/>
      <c r="B1070" s="16"/>
    </row>
    <row r="1071" spans="1:2" ht="15.75" x14ac:dyDescent="0.2">
      <c r="A1071" s="16"/>
      <c r="B1071" s="16"/>
    </row>
    <row r="1072" spans="1:2" ht="15.75" x14ac:dyDescent="0.2">
      <c r="A1072" s="16"/>
      <c r="B1072" s="16"/>
    </row>
    <row r="1073" spans="1:2" ht="15.75" x14ac:dyDescent="0.2">
      <c r="A1073" s="16"/>
      <c r="B1073" s="16"/>
    </row>
    <row r="1074" spans="1:2" ht="15.75" x14ac:dyDescent="0.2">
      <c r="A1074" s="16"/>
      <c r="B1074" s="16"/>
    </row>
    <row r="1075" spans="1:2" ht="15.75" x14ac:dyDescent="0.2">
      <c r="A1075" s="16"/>
      <c r="B1075" s="16"/>
    </row>
    <row r="1076" spans="1:2" ht="15.75" x14ac:dyDescent="0.2">
      <c r="A1076" s="16"/>
      <c r="B1076" s="16"/>
    </row>
    <row r="1077" spans="1:2" ht="15.75" x14ac:dyDescent="0.2">
      <c r="A1077" s="16"/>
      <c r="B1077" s="16"/>
    </row>
    <row r="1078" spans="1:2" ht="15.75" x14ac:dyDescent="0.2">
      <c r="A1078" s="16"/>
      <c r="B1078" s="16"/>
    </row>
    <row r="1079" spans="1:2" ht="15.75" x14ac:dyDescent="0.2">
      <c r="A1079" s="16"/>
      <c r="B1079" s="16"/>
    </row>
    <row r="1080" spans="1:2" ht="15.75" x14ac:dyDescent="0.2">
      <c r="A1080" s="16"/>
      <c r="B1080" s="16"/>
    </row>
    <row r="1081" spans="1:2" ht="15.75" x14ac:dyDescent="0.2">
      <c r="A1081" s="16"/>
      <c r="B1081" s="16"/>
    </row>
    <row r="1082" spans="1:2" ht="15.75" x14ac:dyDescent="0.2">
      <c r="A1082" s="16"/>
      <c r="B1082" s="16"/>
    </row>
    <row r="1083" spans="1:2" ht="15.75" x14ac:dyDescent="0.2">
      <c r="A1083" s="16"/>
      <c r="B1083" s="16"/>
    </row>
    <row r="1084" spans="1:2" ht="15.75" x14ac:dyDescent="0.2">
      <c r="A1084" s="16"/>
      <c r="B1084" s="16"/>
    </row>
    <row r="1085" spans="1:2" ht="15.75" x14ac:dyDescent="0.2">
      <c r="A1085" s="16"/>
      <c r="B1085" s="16"/>
    </row>
    <row r="1086" spans="1:2" ht="15.75" x14ac:dyDescent="0.2">
      <c r="A1086" s="16"/>
      <c r="B1086" s="16"/>
    </row>
    <row r="1087" spans="1:2" ht="15.75" x14ac:dyDescent="0.2">
      <c r="A1087" s="16"/>
      <c r="B1087" s="16"/>
    </row>
    <row r="1088" spans="1:2" ht="15.75" x14ac:dyDescent="0.2">
      <c r="A1088" s="16"/>
      <c r="B1088" s="16"/>
    </row>
    <row r="1089" spans="1:2" ht="15.75" x14ac:dyDescent="0.2">
      <c r="A1089" s="16"/>
      <c r="B1089" s="16"/>
    </row>
    <row r="1090" spans="1:2" ht="15.75" x14ac:dyDescent="0.2">
      <c r="A1090" s="16"/>
      <c r="B1090" s="16"/>
    </row>
    <row r="1091" spans="1:2" ht="15.75" x14ac:dyDescent="0.2">
      <c r="A1091" s="16"/>
      <c r="B1091" s="16"/>
    </row>
    <row r="1092" spans="1:2" ht="15.75" x14ac:dyDescent="0.2">
      <c r="A1092" s="16"/>
      <c r="B1092" s="16"/>
    </row>
    <row r="1093" spans="1:2" ht="15.75" x14ac:dyDescent="0.2">
      <c r="A1093" s="16"/>
      <c r="B1093" s="16"/>
    </row>
    <row r="1094" spans="1:2" ht="15.75" x14ac:dyDescent="0.2">
      <c r="A1094" s="16"/>
      <c r="B1094" s="16"/>
    </row>
    <row r="1095" spans="1:2" ht="15.75" x14ac:dyDescent="0.2">
      <c r="A1095" s="16"/>
      <c r="B1095" s="16"/>
    </row>
    <row r="1096" spans="1:2" ht="15.75" x14ac:dyDescent="0.2">
      <c r="A1096" s="16"/>
      <c r="B1096" s="16"/>
    </row>
    <row r="1097" spans="1:2" ht="15.75" x14ac:dyDescent="0.2">
      <c r="A1097" s="16"/>
      <c r="B1097" s="16"/>
    </row>
    <row r="1098" spans="1:2" ht="15.75" x14ac:dyDescent="0.2">
      <c r="A1098" s="16"/>
      <c r="B1098" s="16"/>
    </row>
    <row r="1099" spans="1:2" ht="15.75" x14ac:dyDescent="0.2">
      <c r="A1099" s="16"/>
      <c r="B1099" s="16"/>
    </row>
    <row r="1100" spans="1:2" ht="15.75" x14ac:dyDescent="0.2">
      <c r="A1100" s="16"/>
      <c r="B1100" s="16"/>
    </row>
    <row r="1101" spans="1:2" ht="15.75" x14ac:dyDescent="0.2">
      <c r="A1101" s="16"/>
      <c r="B1101" s="16"/>
    </row>
    <row r="1102" spans="1:2" ht="15.75" x14ac:dyDescent="0.2">
      <c r="A1102" s="16"/>
      <c r="B1102" s="16"/>
    </row>
    <row r="1103" spans="1:2" ht="15.75" x14ac:dyDescent="0.2">
      <c r="A1103" s="16"/>
      <c r="B1103" s="16"/>
    </row>
    <row r="1104" spans="1:2" ht="15.75" x14ac:dyDescent="0.2">
      <c r="A1104" s="16"/>
      <c r="B1104" s="16"/>
    </row>
    <row r="1105" spans="1:2" ht="15.75" x14ac:dyDescent="0.2">
      <c r="A1105" s="16"/>
      <c r="B1105" s="16"/>
    </row>
    <row r="1106" spans="1:2" ht="15.75" x14ac:dyDescent="0.2">
      <c r="A1106" s="16"/>
      <c r="B1106" s="16"/>
    </row>
    <row r="1107" spans="1:2" ht="15.75" x14ac:dyDescent="0.2">
      <c r="A1107" s="16"/>
      <c r="B1107" s="16"/>
    </row>
    <row r="1108" spans="1:2" ht="15.75" x14ac:dyDescent="0.2">
      <c r="A1108" s="16"/>
      <c r="B1108" s="16"/>
    </row>
    <row r="1109" spans="1:2" ht="15.75" x14ac:dyDescent="0.2">
      <c r="A1109" s="16"/>
      <c r="B1109" s="16"/>
    </row>
    <row r="1110" spans="1:2" ht="15.75" x14ac:dyDescent="0.2">
      <c r="A1110" s="16"/>
      <c r="B1110" s="16"/>
    </row>
    <row r="1111" spans="1:2" ht="15.75" x14ac:dyDescent="0.2">
      <c r="A1111" s="16"/>
      <c r="B1111" s="16"/>
    </row>
    <row r="1112" spans="1:2" ht="15.75" x14ac:dyDescent="0.2">
      <c r="A1112" s="16"/>
      <c r="B1112" s="16"/>
    </row>
    <row r="1113" spans="1:2" ht="15.75" x14ac:dyDescent="0.2">
      <c r="A1113" s="16"/>
      <c r="B1113" s="16"/>
    </row>
    <row r="1114" spans="1:2" ht="15.75" x14ac:dyDescent="0.2">
      <c r="A1114" s="16"/>
      <c r="B1114" s="16"/>
    </row>
    <row r="1115" spans="1:2" ht="15.75" x14ac:dyDescent="0.2">
      <c r="A1115" s="16"/>
      <c r="B1115" s="16"/>
    </row>
    <row r="1116" spans="1:2" ht="15.75" x14ac:dyDescent="0.2">
      <c r="A1116" s="16"/>
      <c r="B1116" s="16"/>
    </row>
    <row r="1117" spans="1:2" ht="15.75" x14ac:dyDescent="0.2">
      <c r="A1117" s="16"/>
      <c r="B1117" s="16"/>
    </row>
    <row r="1118" spans="1:2" ht="15.75" x14ac:dyDescent="0.2">
      <c r="A1118" s="16"/>
      <c r="B1118" s="16"/>
    </row>
    <row r="1119" spans="1:2" ht="15.75" x14ac:dyDescent="0.2">
      <c r="A1119" s="16"/>
      <c r="B1119" s="16"/>
    </row>
    <row r="1120" spans="1:2" ht="15.75" x14ac:dyDescent="0.2">
      <c r="A1120" s="16"/>
      <c r="B1120" s="16"/>
    </row>
    <row r="1121" spans="1:2" ht="15.75" x14ac:dyDescent="0.2">
      <c r="A1121" s="16"/>
      <c r="B1121" s="16"/>
    </row>
    <row r="1122" spans="1:2" ht="15.75" x14ac:dyDescent="0.2">
      <c r="A1122" s="16"/>
      <c r="B1122" s="16"/>
    </row>
    <row r="1123" spans="1:2" ht="15.75" x14ac:dyDescent="0.2">
      <c r="A1123" s="16"/>
      <c r="B1123" s="16"/>
    </row>
    <row r="1124" spans="1:2" ht="15.75" x14ac:dyDescent="0.2">
      <c r="A1124" s="16"/>
      <c r="B1124" s="16"/>
    </row>
    <row r="1125" spans="1:2" ht="15.75" x14ac:dyDescent="0.2">
      <c r="A1125" s="16"/>
      <c r="B1125" s="16"/>
    </row>
    <row r="1126" spans="1:2" ht="15.75" x14ac:dyDescent="0.2">
      <c r="A1126" s="16"/>
      <c r="B1126" s="16"/>
    </row>
    <row r="1127" spans="1:2" ht="15.75" x14ac:dyDescent="0.2">
      <c r="A1127" s="16"/>
      <c r="B1127" s="16"/>
    </row>
    <row r="1128" spans="1:2" ht="15.75" x14ac:dyDescent="0.2">
      <c r="A1128" s="16"/>
      <c r="B1128" s="16"/>
    </row>
    <row r="1129" spans="1:2" ht="15.75" x14ac:dyDescent="0.2">
      <c r="A1129" s="16"/>
      <c r="B1129" s="16"/>
    </row>
    <row r="1130" spans="1:2" ht="15.75" x14ac:dyDescent="0.2">
      <c r="A1130" s="16"/>
      <c r="B1130" s="16"/>
    </row>
    <row r="1131" spans="1:2" ht="15.75" x14ac:dyDescent="0.2">
      <c r="A1131" s="16"/>
      <c r="B1131" s="16"/>
    </row>
    <row r="1132" spans="1:2" ht="15.75" x14ac:dyDescent="0.2">
      <c r="A1132" s="16"/>
      <c r="B1132" s="16"/>
    </row>
    <row r="1133" spans="1:2" ht="15.75" x14ac:dyDescent="0.2">
      <c r="A1133" s="16"/>
      <c r="B1133" s="16"/>
    </row>
    <row r="1134" spans="1:2" ht="15.75" x14ac:dyDescent="0.2">
      <c r="A1134" s="16"/>
      <c r="B1134" s="16"/>
    </row>
    <row r="1135" spans="1:2" ht="15.75" x14ac:dyDescent="0.2">
      <c r="A1135" s="16"/>
      <c r="B1135" s="16"/>
    </row>
    <row r="1136" spans="1:2" ht="15.75" x14ac:dyDescent="0.2">
      <c r="A1136" s="16"/>
      <c r="B1136" s="16"/>
    </row>
    <row r="1137" spans="1:2" ht="15.75" x14ac:dyDescent="0.2">
      <c r="A1137" s="16"/>
      <c r="B1137" s="16"/>
    </row>
    <row r="1138" spans="1:2" ht="15.75" x14ac:dyDescent="0.2">
      <c r="A1138" s="16"/>
      <c r="B1138" s="16"/>
    </row>
    <row r="1139" spans="1:2" ht="15.75" x14ac:dyDescent="0.2">
      <c r="A1139" s="16"/>
      <c r="B1139" s="16"/>
    </row>
    <row r="1140" spans="1:2" ht="15.75" x14ac:dyDescent="0.2">
      <c r="A1140" s="16"/>
      <c r="B1140" s="16"/>
    </row>
    <row r="1141" spans="1:2" ht="15.75" x14ac:dyDescent="0.2">
      <c r="A1141" s="16"/>
      <c r="B1141" s="16"/>
    </row>
    <row r="1142" spans="1:2" ht="15.75" x14ac:dyDescent="0.2">
      <c r="A1142" s="16"/>
      <c r="B1142" s="16"/>
    </row>
    <row r="1143" spans="1:2" ht="15.75" x14ac:dyDescent="0.2">
      <c r="A1143" s="16"/>
      <c r="B1143" s="16"/>
    </row>
    <row r="1144" spans="1:2" ht="15.75" x14ac:dyDescent="0.2">
      <c r="A1144" s="16"/>
      <c r="B1144" s="16"/>
    </row>
    <row r="1145" spans="1:2" ht="15.75" x14ac:dyDescent="0.2">
      <c r="A1145" s="16"/>
      <c r="B1145" s="16"/>
    </row>
    <row r="1146" spans="1:2" ht="15.75" x14ac:dyDescent="0.2">
      <c r="A1146" s="16"/>
      <c r="B1146" s="16"/>
    </row>
    <row r="1147" spans="1:2" ht="15.75" x14ac:dyDescent="0.2">
      <c r="A1147" s="16"/>
      <c r="B1147" s="16"/>
    </row>
    <row r="1148" spans="1:2" ht="15.75" x14ac:dyDescent="0.2">
      <c r="A1148" s="16"/>
      <c r="B1148" s="16"/>
    </row>
    <row r="1149" spans="1:2" ht="15.75" x14ac:dyDescent="0.2">
      <c r="A1149" s="16"/>
      <c r="B1149" s="16"/>
    </row>
    <row r="1150" spans="1:2" ht="15.75" x14ac:dyDescent="0.2">
      <c r="A1150" s="16"/>
      <c r="B1150" s="16"/>
    </row>
    <row r="1151" spans="1:2" ht="15.75" x14ac:dyDescent="0.2">
      <c r="A1151" s="16"/>
      <c r="B1151" s="16"/>
    </row>
    <row r="1152" spans="1:2" ht="15.75" x14ac:dyDescent="0.2">
      <c r="A1152" s="16"/>
      <c r="B1152" s="16"/>
    </row>
    <row r="1153" spans="1:2" ht="15.75" x14ac:dyDescent="0.2">
      <c r="A1153" s="16"/>
      <c r="B1153" s="16"/>
    </row>
    <row r="1154" spans="1:2" ht="15.75" x14ac:dyDescent="0.2">
      <c r="A1154" s="16"/>
      <c r="B1154" s="16"/>
    </row>
    <row r="1155" spans="1:2" ht="15.75" x14ac:dyDescent="0.2">
      <c r="A1155" s="16"/>
      <c r="B1155" s="16"/>
    </row>
    <row r="1156" spans="1:2" ht="15.75" x14ac:dyDescent="0.2">
      <c r="A1156" s="16"/>
      <c r="B1156" s="16"/>
    </row>
    <row r="1157" spans="1:2" ht="15.75" x14ac:dyDescent="0.2">
      <c r="A1157" s="16"/>
      <c r="B1157" s="16"/>
    </row>
    <row r="1158" spans="1:2" ht="15.75" x14ac:dyDescent="0.2">
      <c r="A1158" s="16"/>
      <c r="B1158" s="16"/>
    </row>
    <row r="1159" spans="1:2" ht="15.75" x14ac:dyDescent="0.2">
      <c r="A1159" s="16"/>
      <c r="B1159" s="16"/>
    </row>
    <row r="1160" spans="1:2" ht="15.75" x14ac:dyDescent="0.2">
      <c r="A1160" s="16"/>
      <c r="B1160" s="16"/>
    </row>
    <row r="1161" spans="1:2" ht="15.75" x14ac:dyDescent="0.2">
      <c r="A1161" s="16"/>
      <c r="B1161" s="16"/>
    </row>
    <row r="1162" spans="1:2" ht="15.75" x14ac:dyDescent="0.2">
      <c r="A1162" s="16"/>
      <c r="B1162" s="16"/>
    </row>
    <row r="1163" spans="1:2" ht="15.75" x14ac:dyDescent="0.2">
      <c r="A1163" s="16"/>
      <c r="B1163" s="16"/>
    </row>
    <row r="1164" spans="1:2" ht="15.75" x14ac:dyDescent="0.2">
      <c r="A1164" s="16"/>
      <c r="B1164" s="16"/>
    </row>
    <row r="1165" spans="1:2" ht="15.75" x14ac:dyDescent="0.2">
      <c r="A1165" s="16"/>
      <c r="B1165" s="16"/>
    </row>
    <row r="1166" spans="1:2" ht="15.75" x14ac:dyDescent="0.2">
      <c r="A1166" s="16"/>
      <c r="B1166" s="16"/>
    </row>
    <row r="1167" spans="1:2" ht="15.75" x14ac:dyDescent="0.2">
      <c r="A1167" s="16"/>
      <c r="B1167" s="16"/>
    </row>
    <row r="1168" spans="1:2" ht="15.75" x14ac:dyDescent="0.2">
      <c r="A1168" s="16"/>
      <c r="B1168" s="16"/>
    </row>
    <row r="1169" spans="1:2" ht="15.75" x14ac:dyDescent="0.2">
      <c r="A1169" s="16"/>
      <c r="B1169" s="16"/>
    </row>
    <row r="1170" spans="1:2" ht="15.75" x14ac:dyDescent="0.2">
      <c r="A1170" s="16"/>
      <c r="B1170" s="16"/>
    </row>
    <row r="1171" spans="1:2" ht="15.75" x14ac:dyDescent="0.2">
      <c r="A1171" s="16"/>
      <c r="B1171" s="16"/>
    </row>
    <row r="1172" spans="1:2" ht="15.75" x14ac:dyDescent="0.2">
      <c r="A1172" s="16"/>
      <c r="B1172" s="16"/>
    </row>
    <row r="1173" spans="1:2" ht="15.75" x14ac:dyDescent="0.2">
      <c r="A1173" s="16"/>
      <c r="B1173" s="16"/>
    </row>
    <row r="1174" spans="1:2" ht="15.75" x14ac:dyDescent="0.2">
      <c r="A1174" s="16"/>
      <c r="B1174" s="16"/>
    </row>
    <row r="1175" spans="1:2" ht="15.75" x14ac:dyDescent="0.2">
      <c r="A1175" s="16"/>
      <c r="B1175" s="16"/>
    </row>
    <row r="1176" spans="1:2" ht="15.75" x14ac:dyDescent="0.2">
      <c r="A1176" s="16"/>
      <c r="B1176" s="16"/>
    </row>
    <row r="1177" spans="1:2" ht="15.75" x14ac:dyDescent="0.2">
      <c r="A1177" s="16"/>
      <c r="B1177" s="16"/>
    </row>
    <row r="1178" spans="1:2" ht="15.75" x14ac:dyDescent="0.2">
      <c r="A1178" s="16"/>
      <c r="B1178" s="16"/>
    </row>
    <row r="1179" spans="1:2" ht="15.75" x14ac:dyDescent="0.2">
      <c r="A1179" s="16"/>
      <c r="B1179" s="16"/>
    </row>
    <row r="1180" spans="1:2" ht="15.75" x14ac:dyDescent="0.2">
      <c r="A1180" s="16"/>
      <c r="B1180" s="16"/>
    </row>
    <row r="1181" spans="1:2" ht="15.75" x14ac:dyDescent="0.2">
      <c r="A1181" s="16"/>
      <c r="B1181" s="16"/>
    </row>
    <row r="1182" spans="1:2" ht="15.75" x14ac:dyDescent="0.2">
      <c r="A1182" s="16"/>
      <c r="B1182" s="16"/>
    </row>
    <row r="1183" spans="1:2" ht="15.75" x14ac:dyDescent="0.2">
      <c r="A1183" s="16"/>
      <c r="B1183" s="16"/>
    </row>
    <row r="1184" spans="1:2" ht="15.75" x14ac:dyDescent="0.2">
      <c r="A1184" s="16"/>
      <c r="B1184" s="16"/>
    </row>
    <row r="1185" spans="1:2" ht="15.75" x14ac:dyDescent="0.2">
      <c r="A1185" s="16"/>
      <c r="B1185" s="16"/>
    </row>
    <row r="1186" spans="1:2" ht="15.75" x14ac:dyDescent="0.2">
      <c r="A1186" s="16"/>
      <c r="B1186" s="16"/>
    </row>
    <row r="1187" spans="1:2" ht="15.75" x14ac:dyDescent="0.2">
      <c r="A1187" s="16"/>
      <c r="B1187" s="16"/>
    </row>
    <row r="1188" spans="1:2" ht="15.75" x14ac:dyDescent="0.2">
      <c r="A1188" s="16"/>
      <c r="B1188" s="16"/>
    </row>
    <row r="1189" spans="1:2" ht="15.75" x14ac:dyDescent="0.2">
      <c r="A1189" s="16"/>
      <c r="B1189" s="16"/>
    </row>
    <row r="1190" spans="1:2" ht="15.75" x14ac:dyDescent="0.2">
      <c r="A1190" s="16"/>
      <c r="B1190" s="16"/>
    </row>
    <row r="1191" spans="1:2" ht="15.75" x14ac:dyDescent="0.2">
      <c r="A1191" s="16"/>
      <c r="B1191" s="16"/>
    </row>
    <row r="1192" spans="1:2" ht="15.75" x14ac:dyDescent="0.2">
      <c r="A1192" s="16"/>
      <c r="B1192" s="16"/>
    </row>
    <row r="1193" spans="1:2" ht="15.75" x14ac:dyDescent="0.2">
      <c r="A1193" s="16"/>
      <c r="B1193" s="16"/>
    </row>
    <row r="1194" spans="1:2" ht="15.75" x14ac:dyDescent="0.2">
      <c r="A1194" s="16"/>
      <c r="B1194" s="16"/>
    </row>
    <row r="1195" spans="1:2" ht="15.75" x14ac:dyDescent="0.2">
      <c r="A1195" s="16"/>
      <c r="B1195" s="16"/>
    </row>
    <row r="1196" spans="1:2" ht="15.75" x14ac:dyDescent="0.2">
      <c r="A1196" s="16"/>
      <c r="B1196" s="16"/>
    </row>
    <row r="1197" spans="1:2" ht="15.75" x14ac:dyDescent="0.2">
      <c r="A1197" s="16"/>
      <c r="B1197" s="16"/>
    </row>
    <row r="1198" spans="1:2" ht="15.75" x14ac:dyDescent="0.2">
      <c r="A1198" s="16"/>
      <c r="B1198" s="16"/>
    </row>
    <row r="1199" spans="1:2" ht="15.75" x14ac:dyDescent="0.2">
      <c r="A1199" s="16"/>
      <c r="B1199" s="16"/>
    </row>
    <row r="1200" spans="1:2" ht="15.75" x14ac:dyDescent="0.2">
      <c r="A1200" s="16"/>
      <c r="B1200" s="16"/>
    </row>
    <row r="1201" spans="1:2" ht="15.75" x14ac:dyDescent="0.2">
      <c r="A1201" s="16"/>
      <c r="B1201" s="16"/>
    </row>
    <row r="1202" spans="1:2" ht="15.75" x14ac:dyDescent="0.2">
      <c r="A1202" s="16"/>
      <c r="B1202" s="16"/>
    </row>
    <row r="1203" spans="1:2" ht="15.75" x14ac:dyDescent="0.2">
      <c r="A1203" s="16"/>
      <c r="B1203" s="16"/>
    </row>
    <row r="1204" spans="1:2" ht="15.75" x14ac:dyDescent="0.2">
      <c r="A1204" s="16"/>
      <c r="B1204" s="16"/>
    </row>
    <row r="1205" spans="1:2" ht="15.75" x14ac:dyDescent="0.2">
      <c r="A1205" s="16"/>
      <c r="B1205" s="16"/>
    </row>
    <row r="1206" spans="1:2" ht="15.75" x14ac:dyDescent="0.2">
      <c r="A1206" s="16"/>
      <c r="B1206" s="16"/>
    </row>
    <row r="1207" spans="1:2" ht="15.75" x14ac:dyDescent="0.2">
      <c r="A1207" s="16"/>
      <c r="B1207" s="16"/>
    </row>
    <row r="1208" spans="1:2" ht="15.75" x14ac:dyDescent="0.2">
      <c r="A1208" s="16"/>
      <c r="B1208" s="16"/>
    </row>
    <row r="1209" spans="1:2" ht="15.75" x14ac:dyDescent="0.2">
      <c r="A1209" s="16"/>
      <c r="B1209" s="16"/>
    </row>
    <row r="1210" spans="1:2" ht="15.75" x14ac:dyDescent="0.2">
      <c r="A1210" s="16"/>
      <c r="B1210" s="16"/>
    </row>
    <row r="1211" spans="1:2" ht="15.75" x14ac:dyDescent="0.2">
      <c r="A1211" s="16"/>
      <c r="B1211" s="16"/>
    </row>
    <row r="1212" spans="1:2" ht="15.75" x14ac:dyDescent="0.2">
      <c r="A1212" s="16"/>
      <c r="B1212" s="16"/>
    </row>
    <row r="1213" spans="1:2" ht="15.75" x14ac:dyDescent="0.2">
      <c r="A1213" s="16"/>
      <c r="B1213" s="16"/>
    </row>
    <row r="1214" spans="1:2" ht="15.75" x14ac:dyDescent="0.2">
      <c r="A1214" s="16"/>
      <c r="B1214" s="16"/>
    </row>
    <row r="1215" spans="1:2" ht="15.75" x14ac:dyDescent="0.2">
      <c r="A1215" s="16"/>
      <c r="B1215" s="16"/>
    </row>
    <row r="1216" spans="1:2" ht="15.75" x14ac:dyDescent="0.2">
      <c r="A1216" s="16"/>
      <c r="B1216" s="16"/>
    </row>
    <row r="1217" spans="1:2" ht="15.75" x14ac:dyDescent="0.2">
      <c r="A1217" s="16"/>
      <c r="B1217" s="16"/>
    </row>
    <row r="1218" spans="1:2" ht="15.75" x14ac:dyDescent="0.2">
      <c r="A1218" s="16"/>
      <c r="B1218" s="16"/>
    </row>
    <row r="1219" spans="1:2" ht="15.75" x14ac:dyDescent="0.2">
      <c r="A1219" s="16"/>
      <c r="B1219" s="16"/>
    </row>
    <row r="1220" spans="1:2" ht="15.75" x14ac:dyDescent="0.2">
      <c r="A1220" s="16"/>
      <c r="B1220" s="16"/>
    </row>
    <row r="1221" spans="1:2" ht="15.75" x14ac:dyDescent="0.2">
      <c r="A1221" s="16"/>
      <c r="B1221" s="16"/>
    </row>
    <row r="1222" spans="1:2" ht="15.75" x14ac:dyDescent="0.2">
      <c r="A1222" s="16"/>
      <c r="B1222" s="16"/>
    </row>
    <row r="1223" spans="1:2" ht="15.75" x14ac:dyDescent="0.2">
      <c r="A1223" s="16"/>
      <c r="B1223" s="16"/>
    </row>
    <row r="1224" spans="1:2" ht="15.75" x14ac:dyDescent="0.2">
      <c r="A1224" s="16"/>
      <c r="B1224" s="16"/>
    </row>
    <row r="1225" spans="1:2" ht="15.75" x14ac:dyDescent="0.2">
      <c r="A1225" s="16"/>
      <c r="B1225" s="16"/>
    </row>
    <row r="1226" spans="1:2" ht="15.75" x14ac:dyDescent="0.2">
      <c r="A1226" s="16"/>
      <c r="B1226" s="16"/>
    </row>
    <row r="1227" spans="1:2" ht="15.75" x14ac:dyDescent="0.2">
      <c r="A1227" s="16"/>
      <c r="B1227" s="16"/>
    </row>
    <row r="1228" spans="1:2" ht="15.75" x14ac:dyDescent="0.2">
      <c r="A1228" s="16"/>
      <c r="B1228" s="16"/>
    </row>
    <row r="1229" spans="1:2" ht="15.75" x14ac:dyDescent="0.2">
      <c r="A1229" s="16"/>
      <c r="B1229" s="16"/>
    </row>
    <row r="1230" spans="1:2" ht="15.75" x14ac:dyDescent="0.2">
      <c r="A1230" s="16"/>
      <c r="B1230" s="16"/>
    </row>
    <row r="1231" spans="1:2" ht="15.75" x14ac:dyDescent="0.2">
      <c r="A1231" s="16"/>
      <c r="B1231" s="16"/>
    </row>
    <row r="1232" spans="1:2" ht="15.75" x14ac:dyDescent="0.2">
      <c r="A1232" s="16"/>
      <c r="B1232" s="16"/>
    </row>
    <row r="1233" spans="1:2" ht="15.75" x14ac:dyDescent="0.2">
      <c r="A1233" s="16"/>
      <c r="B1233" s="16"/>
    </row>
    <row r="1234" spans="1:2" ht="15.75" x14ac:dyDescent="0.2">
      <c r="A1234" s="16"/>
      <c r="B1234" s="16"/>
    </row>
    <row r="1235" spans="1:2" ht="15.75" x14ac:dyDescent="0.2">
      <c r="A1235" s="16"/>
      <c r="B1235" s="16"/>
    </row>
    <row r="1236" spans="1:2" ht="15.75" x14ac:dyDescent="0.2">
      <c r="A1236" s="16"/>
      <c r="B1236" s="16"/>
    </row>
    <row r="1237" spans="1:2" ht="15.75" x14ac:dyDescent="0.2">
      <c r="A1237" s="16"/>
      <c r="B1237" s="16"/>
    </row>
    <row r="1238" spans="1:2" ht="15.75" x14ac:dyDescent="0.2">
      <c r="A1238" s="16"/>
      <c r="B1238" s="16"/>
    </row>
    <row r="1239" spans="1:2" ht="15.75" x14ac:dyDescent="0.2">
      <c r="A1239" s="16"/>
      <c r="B1239" s="16"/>
    </row>
    <row r="1240" spans="1:2" ht="15.75" x14ac:dyDescent="0.2">
      <c r="A1240" s="16"/>
      <c r="B1240" s="16"/>
    </row>
    <row r="1241" spans="1:2" ht="15.75" x14ac:dyDescent="0.2">
      <c r="A1241" s="16"/>
      <c r="B1241" s="16"/>
    </row>
    <row r="1242" spans="1:2" ht="15.75" x14ac:dyDescent="0.2">
      <c r="A1242" s="16"/>
      <c r="B1242" s="16"/>
    </row>
    <row r="1243" spans="1:2" ht="15.75" x14ac:dyDescent="0.2">
      <c r="A1243" s="16"/>
      <c r="B1243" s="16"/>
    </row>
    <row r="1244" spans="1:2" ht="15.75" x14ac:dyDescent="0.2">
      <c r="A1244" s="16"/>
      <c r="B1244" s="16"/>
    </row>
    <row r="1245" spans="1:2" ht="15.75" x14ac:dyDescent="0.2">
      <c r="A1245" s="16"/>
      <c r="B1245" s="16"/>
    </row>
    <row r="1246" spans="1:2" ht="15.75" x14ac:dyDescent="0.2">
      <c r="A1246" s="16"/>
      <c r="B1246" s="16"/>
    </row>
    <row r="1247" spans="1:2" ht="15.75" x14ac:dyDescent="0.2">
      <c r="A1247" s="16"/>
      <c r="B1247" s="16"/>
    </row>
    <row r="1248" spans="1:2" ht="15.75" x14ac:dyDescent="0.2">
      <c r="A1248" s="16"/>
      <c r="B1248" s="16"/>
    </row>
    <row r="1249" spans="1:2" ht="15.75" x14ac:dyDescent="0.2">
      <c r="A1249" s="16"/>
      <c r="B1249" s="16"/>
    </row>
    <row r="1250" spans="1:2" ht="15.75" x14ac:dyDescent="0.2">
      <c r="A1250" s="16"/>
      <c r="B1250" s="16"/>
    </row>
    <row r="1251" spans="1:2" ht="15.75" x14ac:dyDescent="0.2">
      <c r="A1251" s="16"/>
      <c r="B1251" s="16"/>
    </row>
    <row r="1252" spans="1:2" ht="15.75" x14ac:dyDescent="0.2">
      <c r="A1252" s="16"/>
      <c r="B1252" s="16"/>
    </row>
    <row r="1253" spans="1:2" ht="15.75" x14ac:dyDescent="0.2">
      <c r="A1253" s="16"/>
      <c r="B1253" s="16"/>
    </row>
    <row r="1254" spans="1:2" ht="15.75" x14ac:dyDescent="0.2">
      <c r="A1254" s="16"/>
      <c r="B1254" s="16"/>
    </row>
    <row r="1255" spans="1:2" ht="15.75" x14ac:dyDescent="0.2">
      <c r="A1255" s="16"/>
      <c r="B1255" s="16"/>
    </row>
    <row r="1256" spans="1:2" ht="15.75" x14ac:dyDescent="0.2">
      <c r="A1256" s="16"/>
      <c r="B1256" s="16"/>
    </row>
    <row r="1257" spans="1:2" ht="15.75" x14ac:dyDescent="0.2">
      <c r="A1257" s="16"/>
      <c r="B1257" s="16"/>
    </row>
    <row r="1258" spans="1:2" ht="15.75" x14ac:dyDescent="0.2">
      <c r="A1258" s="16"/>
      <c r="B1258" s="16"/>
    </row>
    <row r="1259" spans="1:2" ht="15.75" x14ac:dyDescent="0.2">
      <c r="A1259" s="16"/>
      <c r="B1259" s="16"/>
    </row>
    <row r="1260" spans="1:2" ht="15.75" x14ac:dyDescent="0.2">
      <c r="A1260" s="16"/>
      <c r="B1260" s="16"/>
    </row>
    <row r="1261" spans="1:2" ht="15.75" x14ac:dyDescent="0.2">
      <c r="A1261" s="16"/>
      <c r="B1261" s="16"/>
    </row>
    <row r="1262" spans="1:2" ht="15.75" x14ac:dyDescent="0.2">
      <c r="A1262" s="16"/>
      <c r="B1262" s="16"/>
    </row>
    <row r="1263" spans="1:2" ht="15.75" x14ac:dyDescent="0.2">
      <c r="A1263" s="16"/>
      <c r="B1263" s="16"/>
    </row>
    <row r="1264" spans="1:2" ht="15.75" x14ac:dyDescent="0.2">
      <c r="A1264" s="16"/>
      <c r="B1264" s="16"/>
    </row>
    <row r="1265" spans="1:2" ht="15.75" x14ac:dyDescent="0.2">
      <c r="A1265" s="16"/>
      <c r="B1265" s="16"/>
    </row>
    <row r="1266" spans="1:2" ht="15.75" x14ac:dyDescent="0.2">
      <c r="A1266" s="16"/>
      <c r="B1266" s="16"/>
    </row>
    <row r="1267" spans="1:2" ht="15.75" x14ac:dyDescent="0.2">
      <c r="A1267" s="16"/>
      <c r="B1267" s="16"/>
    </row>
    <row r="1268" spans="1:2" ht="15.75" x14ac:dyDescent="0.2">
      <c r="A1268" s="16"/>
      <c r="B1268" s="16"/>
    </row>
    <row r="1269" spans="1:2" ht="15.75" x14ac:dyDescent="0.2">
      <c r="A1269" s="16"/>
      <c r="B1269" s="16"/>
    </row>
    <row r="1270" spans="1:2" ht="15.75" x14ac:dyDescent="0.2">
      <c r="A1270" s="16"/>
      <c r="B1270" s="16"/>
    </row>
    <row r="1271" spans="1:2" ht="15.75" x14ac:dyDescent="0.2">
      <c r="A1271" s="16"/>
      <c r="B1271" s="16"/>
    </row>
    <row r="1272" spans="1:2" ht="15.75" x14ac:dyDescent="0.2">
      <c r="A1272" s="16"/>
      <c r="B1272" s="16"/>
    </row>
    <row r="1273" spans="1:2" ht="15.75" x14ac:dyDescent="0.2">
      <c r="A1273" s="16"/>
      <c r="B1273" s="16"/>
    </row>
    <row r="1274" spans="1:2" ht="15.75" x14ac:dyDescent="0.2">
      <c r="A1274" s="16"/>
      <c r="B1274" s="16"/>
    </row>
    <row r="1275" spans="1:2" ht="15.75" x14ac:dyDescent="0.2">
      <c r="A1275" s="16"/>
      <c r="B1275" s="16"/>
    </row>
    <row r="1276" spans="1:2" ht="15.75" x14ac:dyDescent="0.2">
      <c r="A1276" s="16"/>
      <c r="B1276" s="16"/>
    </row>
    <row r="1277" spans="1:2" ht="15.75" x14ac:dyDescent="0.2">
      <c r="A1277" s="16"/>
      <c r="B1277" s="16"/>
    </row>
    <row r="1278" spans="1:2" ht="15.75" x14ac:dyDescent="0.2">
      <c r="A1278" s="16"/>
      <c r="B1278" s="16"/>
    </row>
    <row r="1279" spans="1:2" ht="15.75" x14ac:dyDescent="0.2">
      <c r="A1279" s="16"/>
      <c r="B1279" s="16"/>
    </row>
    <row r="1280" spans="1:2" ht="15.75" x14ac:dyDescent="0.2">
      <c r="A1280" s="16"/>
      <c r="B1280" s="16"/>
    </row>
    <row r="1281" spans="1:2" ht="15.75" x14ac:dyDescent="0.2">
      <c r="A1281" s="16"/>
      <c r="B1281" s="16"/>
    </row>
    <row r="1282" spans="1:2" ht="15.75" x14ac:dyDescent="0.2">
      <c r="A1282" s="16"/>
      <c r="B1282" s="16"/>
    </row>
    <row r="1283" spans="1:2" ht="15.75" x14ac:dyDescent="0.2">
      <c r="A1283" s="16"/>
      <c r="B1283" s="16"/>
    </row>
    <row r="1284" spans="1:2" ht="15.75" x14ac:dyDescent="0.2">
      <c r="A1284" s="16"/>
      <c r="B1284" s="16"/>
    </row>
    <row r="1285" spans="1:2" ht="15.75" x14ac:dyDescent="0.2">
      <c r="A1285" s="16"/>
      <c r="B1285" s="16"/>
    </row>
    <row r="1286" spans="1:2" ht="15.75" x14ac:dyDescent="0.2">
      <c r="A1286" s="16"/>
      <c r="B1286" s="16"/>
    </row>
    <row r="1287" spans="1:2" ht="15.75" x14ac:dyDescent="0.2">
      <c r="A1287" s="16"/>
      <c r="B1287" s="16"/>
    </row>
    <row r="1288" spans="1:2" ht="15.75" x14ac:dyDescent="0.2">
      <c r="A1288" s="16"/>
      <c r="B1288" s="16"/>
    </row>
    <row r="1289" spans="1:2" ht="15.75" x14ac:dyDescent="0.2">
      <c r="A1289" s="16"/>
      <c r="B1289" s="16"/>
    </row>
    <row r="1290" spans="1:2" ht="15.75" x14ac:dyDescent="0.2">
      <c r="A1290" s="16"/>
      <c r="B1290" s="16"/>
    </row>
    <row r="1291" spans="1:2" ht="15.75" x14ac:dyDescent="0.2">
      <c r="A1291" s="16"/>
      <c r="B1291" s="16"/>
    </row>
    <row r="1292" spans="1:2" ht="15.75" x14ac:dyDescent="0.2">
      <c r="A1292" s="16"/>
      <c r="B1292" s="16"/>
    </row>
    <row r="1293" spans="1:2" ht="15.75" x14ac:dyDescent="0.2">
      <c r="A1293" s="16"/>
      <c r="B1293" s="16"/>
    </row>
    <row r="1294" spans="1:2" ht="15.75" x14ac:dyDescent="0.2">
      <c r="A1294" s="16"/>
      <c r="B1294" s="16"/>
    </row>
    <row r="1295" spans="1:2" ht="15.75" x14ac:dyDescent="0.2">
      <c r="A1295" s="16"/>
      <c r="B1295" s="16"/>
    </row>
    <row r="1296" spans="1:2" ht="15.75" x14ac:dyDescent="0.2">
      <c r="A1296" s="16"/>
      <c r="B1296" s="16"/>
    </row>
    <row r="1297" spans="1:2" ht="15.75" x14ac:dyDescent="0.2">
      <c r="A1297" s="16"/>
      <c r="B1297" s="16"/>
    </row>
    <row r="1298" spans="1:2" ht="15.75" x14ac:dyDescent="0.2">
      <c r="A1298" s="16"/>
      <c r="B1298" s="16"/>
    </row>
    <row r="1299" spans="1:2" ht="15.75" x14ac:dyDescent="0.2">
      <c r="A1299" s="16"/>
      <c r="B1299" s="16"/>
    </row>
    <row r="1300" spans="1:2" ht="15.75" x14ac:dyDescent="0.2">
      <c r="A1300" s="16"/>
      <c r="B1300" s="16"/>
    </row>
    <row r="1301" spans="1:2" ht="15.75" x14ac:dyDescent="0.2">
      <c r="A1301" s="16"/>
      <c r="B1301" s="16"/>
    </row>
    <row r="1302" spans="1:2" ht="15.75" x14ac:dyDescent="0.2">
      <c r="A1302" s="16"/>
      <c r="B1302" s="16"/>
    </row>
    <row r="1303" spans="1:2" ht="15.75" x14ac:dyDescent="0.2">
      <c r="A1303" s="16"/>
      <c r="B1303" s="16"/>
    </row>
    <row r="1304" spans="1:2" ht="15.75" x14ac:dyDescent="0.2">
      <c r="A1304" s="16"/>
      <c r="B1304" s="16"/>
    </row>
    <row r="1305" spans="1:2" ht="15.75" x14ac:dyDescent="0.2">
      <c r="A1305" s="16"/>
      <c r="B1305" s="16"/>
    </row>
    <row r="1306" spans="1:2" ht="15.75" x14ac:dyDescent="0.2">
      <c r="A1306" s="16"/>
      <c r="B1306" s="16"/>
    </row>
    <row r="1307" spans="1:2" ht="15.75" x14ac:dyDescent="0.2">
      <c r="A1307" s="16"/>
      <c r="B1307" s="16"/>
    </row>
    <row r="1308" spans="1:2" ht="15.75" x14ac:dyDescent="0.2">
      <c r="A1308" s="16"/>
      <c r="B1308" s="16"/>
    </row>
    <row r="1309" spans="1:2" ht="15.75" x14ac:dyDescent="0.2">
      <c r="A1309" s="16"/>
      <c r="B1309" s="16"/>
    </row>
    <row r="1310" spans="1:2" ht="15.75" x14ac:dyDescent="0.2">
      <c r="A1310" s="16"/>
      <c r="B1310" s="16"/>
    </row>
    <row r="1311" spans="1:2" ht="15.75" x14ac:dyDescent="0.2">
      <c r="A1311" s="16"/>
      <c r="B1311" s="16"/>
    </row>
    <row r="1312" spans="1:2" ht="15.75" x14ac:dyDescent="0.2">
      <c r="A1312" s="16"/>
      <c r="B1312" s="16"/>
    </row>
    <row r="1313" spans="1:2" ht="15.75" x14ac:dyDescent="0.2">
      <c r="A1313" s="16"/>
      <c r="B1313" s="16"/>
    </row>
    <row r="1314" spans="1:2" ht="15.75" x14ac:dyDescent="0.2">
      <c r="A1314" s="16"/>
      <c r="B1314" s="16"/>
    </row>
    <row r="1315" spans="1:2" ht="15.75" x14ac:dyDescent="0.2">
      <c r="A1315" s="16"/>
      <c r="B1315" s="16"/>
    </row>
    <row r="1316" spans="1:2" ht="15.75" x14ac:dyDescent="0.2">
      <c r="A1316" s="16"/>
      <c r="B1316" s="16"/>
    </row>
    <row r="1317" spans="1:2" ht="15.75" x14ac:dyDescent="0.2">
      <c r="A1317" s="16"/>
      <c r="B1317" s="16"/>
    </row>
    <row r="1318" spans="1:2" ht="15.75" x14ac:dyDescent="0.2">
      <c r="A1318" s="16"/>
      <c r="B1318" s="16"/>
    </row>
    <row r="1319" spans="1:2" ht="15.75" x14ac:dyDescent="0.2">
      <c r="A1319" s="16"/>
      <c r="B1319" s="16"/>
    </row>
    <row r="1320" spans="1:2" ht="15.75" x14ac:dyDescent="0.2">
      <c r="A1320" s="16"/>
      <c r="B1320" s="16"/>
    </row>
    <row r="1321" spans="1:2" ht="15.75" x14ac:dyDescent="0.2">
      <c r="A1321" s="16"/>
      <c r="B1321" s="16"/>
    </row>
    <row r="1322" spans="1:2" ht="15.75" x14ac:dyDescent="0.2">
      <c r="A1322" s="16"/>
      <c r="B1322" s="16"/>
    </row>
    <row r="1323" spans="1:2" ht="15.75" x14ac:dyDescent="0.2">
      <c r="A1323" s="16"/>
      <c r="B1323" s="16"/>
    </row>
    <row r="1324" spans="1:2" ht="15.75" x14ac:dyDescent="0.2">
      <c r="A1324" s="16"/>
      <c r="B1324" s="16"/>
    </row>
    <row r="1325" spans="1:2" ht="15.75" x14ac:dyDescent="0.2">
      <c r="A1325" s="16"/>
      <c r="B1325" s="16"/>
    </row>
    <row r="1326" spans="1:2" ht="15.75" x14ac:dyDescent="0.2">
      <c r="A1326" s="16"/>
      <c r="B1326" s="16"/>
    </row>
    <row r="1327" spans="1:2" ht="15.75" x14ac:dyDescent="0.2">
      <c r="A1327" s="16"/>
      <c r="B1327" s="16"/>
    </row>
    <row r="1328" spans="1:2" ht="15.75" x14ac:dyDescent="0.2">
      <c r="A1328" s="16"/>
      <c r="B1328" s="16"/>
    </row>
    <row r="1329" spans="1:2" ht="15.75" x14ac:dyDescent="0.2">
      <c r="A1329" s="16"/>
      <c r="B1329" s="16"/>
    </row>
    <row r="1330" spans="1:2" ht="15.75" x14ac:dyDescent="0.2">
      <c r="A1330" s="16"/>
      <c r="B1330" s="16"/>
    </row>
    <row r="1331" spans="1:2" ht="15.75" x14ac:dyDescent="0.2">
      <c r="A1331" s="16"/>
      <c r="B1331" s="16"/>
    </row>
    <row r="1332" spans="1:2" ht="15.75" x14ac:dyDescent="0.2">
      <c r="A1332" s="16"/>
      <c r="B1332" s="16"/>
    </row>
    <row r="1333" spans="1:2" ht="15.75" x14ac:dyDescent="0.2">
      <c r="A1333" s="16"/>
      <c r="B1333" s="16"/>
    </row>
    <row r="1334" spans="1:2" ht="15.75" x14ac:dyDescent="0.2">
      <c r="A1334" s="16"/>
      <c r="B1334" s="16"/>
    </row>
    <row r="1335" spans="1:2" ht="15.75" x14ac:dyDescent="0.2">
      <c r="A1335" s="16"/>
      <c r="B1335" s="16"/>
    </row>
    <row r="1336" spans="1:2" ht="15.75" x14ac:dyDescent="0.2">
      <c r="A1336" s="16"/>
      <c r="B1336" s="16"/>
    </row>
    <row r="1337" spans="1:2" ht="15.75" x14ac:dyDescent="0.2">
      <c r="A1337" s="16"/>
      <c r="B1337" s="16"/>
    </row>
    <row r="1338" spans="1:2" ht="15.75" x14ac:dyDescent="0.2">
      <c r="A1338" s="16"/>
      <c r="B1338" s="16"/>
    </row>
    <row r="1339" spans="1:2" ht="15.75" x14ac:dyDescent="0.2">
      <c r="A1339" s="16"/>
      <c r="B1339" s="16"/>
    </row>
    <row r="1340" spans="1:2" ht="15.75" x14ac:dyDescent="0.2">
      <c r="A1340" s="16"/>
      <c r="B1340" s="16"/>
    </row>
    <row r="1341" spans="1:2" ht="15.75" x14ac:dyDescent="0.2">
      <c r="A1341" s="16"/>
      <c r="B1341" s="16"/>
    </row>
    <row r="1342" spans="1:2" ht="15.75" x14ac:dyDescent="0.2">
      <c r="A1342" s="16"/>
      <c r="B1342" s="16"/>
    </row>
    <row r="1343" spans="1:2" ht="15.75" x14ac:dyDescent="0.2">
      <c r="A1343" s="16"/>
      <c r="B1343" s="16"/>
    </row>
    <row r="1344" spans="1:2" ht="15.75" x14ac:dyDescent="0.2">
      <c r="A1344" s="16"/>
      <c r="B1344" s="16"/>
    </row>
    <row r="1345" spans="1:2" ht="15.75" x14ac:dyDescent="0.2">
      <c r="A1345" s="16"/>
      <c r="B1345" s="16"/>
    </row>
    <row r="1346" spans="1:2" ht="15.75" x14ac:dyDescent="0.2">
      <c r="A1346" s="16"/>
      <c r="B1346" s="16"/>
    </row>
    <row r="1347" spans="1:2" ht="15.75" x14ac:dyDescent="0.2">
      <c r="A1347" s="16"/>
      <c r="B1347" s="16"/>
    </row>
    <row r="1348" spans="1:2" ht="15.75" x14ac:dyDescent="0.2">
      <c r="A1348" s="16"/>
      <c r="B1348" s="16"/>
    </row>
    <row r="1349" spans="1:2" ht="15.75" x14ac:dyDescent="0.2">
      <c r="A1349" s="16"/>
      <c r="B1349" s="16"/>
    </row>
    <row r="1350" spans="1:2" ht="15.75" x14ac:dyDescent="0.2">
      <c r="A1350" s="16"/>
      <c r="B1350" s="16"/>
    </row>
    <row r="1351" spans="1:2" ht="15.75" x14ac:dyDescent="0.2">
      <c r="A1351" s="16"/>
      <c r="B1351" s="16"/>
    </row>
    <row r="1352" spans="1:2" ht="15.75" x14ac:dyDescent="0.2">
      <c r="A1352" s="16"/>
      <c r="B1352" s="16"/>
    </row>
    <row r="1353" spans="1:2" ht="15.75" x14ac:dyDescent="0.2">
      <c r="A1353" s="16"/>
      <c r="B1353" s="16"/>
    </row>
    <row r="1354" spans="1:2" ht="15.75" x14ac:dyDescent="0.2">
      <c r="A1354" s="16"/>
      <c r="B1354" s="16"/>
    </row>
    <row r="1355" spans="1:2" ht="15.75" x14ac:dyDescent="0.2">
      <c r="A1355" s="16"/>
      <c r="B1355" s="16"/>
    </row>
    <row r="1356" spans="1:2" ht="15.75" x14ac:dyDescent="0.2">
      <c r="A1356" s="16"/>
      <c r="B1356" s="16"/>
    </row>
    <row r="1357" spans="1:2" ht="15.75" x14ac:dyDescent="0.2">
      <c r="A1357" s="16"/>
      <c r="B1357" s="16"/>
    </row>
    <row r="1358" spans="1:2" ht="15.75" x14ac:dyDescent="0.2">
      <c r="A1358" s="16"/>
      <c r="B1358" s="16"/>
    </row>
    <row r="1359" spans="1:2" ht="15.75" x14ac:dyDescent="0.2">
      <c r="A1359" s="16"/>
      <c r="B1359" s="16"/>
    </row>
    <row r="1360" spans="1:2" ht="15.75" x14ac:dyDescent="0.2">
      <c r="A1360" s="16"/>
      <c r="B1360" s="16"/>
    </row>
    <row r="1361" spans="1:2" ht="15.75" x14ac:dyDescent="0.2">
      <c r="A1361" s="16"/>
      <c r="B1361" s="16"/>
    </row>
    <row r="1362" spans="1:2" ht="15.75" x14ac:dyDescent="0.2">
      <c r="A1362" s="16"/>
      <c r="B1362" s="16"/>
    </row>
    <row r="1363" spans="1:2" ht="15.75" x14ac:dyDescent="0.2">
      <c r="A1363" s="16"/>
      <c r="B1363" s="16"/>
    </row>
    <row r="1364" spans="1:2" ht="15.75" x14ac:dyDescent="0.2">
      <c r="A1364" s="16"/>
      <c r="B1364" s="16"/>
    </row>
    <row r="1365" spans="1:2" ht="15.75" x14ac:dyDescent="0.2">
      <c r="A1365" s="16"/>
      <c r="B1365" s="16"/>
    </row>
    <row r="1366" spans="1:2" ht="15.75" x14ac:dyDescent="0.2">
      <c r="A1366" s="16"/>
      <c r="B1366" s="16"/>
    </row>
    <row r="1367" spans="1:2" ht="15.75" x14ac:dyDescent="0.2">
      <c r="A1367" s="16"/>
      <c r="B1367" s="16"/>
    </row>
    <row r="1368" spans="1:2" ht="15.75" x14ac:dyDescent="0.2">
      <c r="A1368" s="16"/>
      <c r="B1368" s="16"/>
    </row>
    <row r="1369" spans="1:2" ht="15.75" x14ac:dyDescent="0.2">
      <c r="A1369" s="16"/>
      <c r="B1369" s="16"/>
    </row>
    <row r="1370" spans="1:2" ht="15.75" x14ac:dyDescent="0.2">
      <c r="A1370" s="16"/>
      <c r="B1370" s="16"/>
    </row>
    <row r="1371" spans="1:2" ht="15.75" x14ac:dyDescent="0.2">
      <c r="A1371" s="16"/>
      <c r="B1371" s="16"/>
    </row>
    <row r="1372" spans="1:2" ht="15.75" x14ac:dyDescent="0.2">
      <c r="A1372" s="16"/>
      <c r="B1372" s="16"/>
    </row>
    <row r="1373" spans="1:2" ht="15.75" x14ac:dyDescent="0.2">
      <c r="A1373" s="16"/>
      <c r="B1373" s="16"/>
    </row>
    <row r="1374" spans="1:2" ht="15.75" x14ac:dyDescent="0.2">
      <c r="A1374" s="16"/>
      <c r="B1374" s="16"/>
    </row>
    <row r="1375" spans="1:2" ht="15.75" x14ac:dyDescent="0.2">
      <c r="A1375" s="16"/>
      <c r="B1375" s="16"/>
    </row>
    <row r="1376" spans="1:2" ht="15.75" x14ac:dyDescent="0.2">
      <c r="A1376" s="16"/>
      <c r="B1376" s="16"/>
    </row>
    <row r="1377" spans="1:2" ht="15.75" x14ac:dyDescent="0.2">
      <c r="A1377" s="16"/>
      <c r="B1377" s="16"/>
    </row>
    <row r="1378" spans="1:2" ht="15.75" x14ac:dyDescent="0.2">
      <c r="A1378" s="16"/>
      <c r="B1378" s="16"/>
    </row>
    <row r="1379" spans="1:2" ht="15.75" x14ac:dyDescent="0.2">
      <c r="A1379" s="16"/>
      <c r="B1379" s="16"/>
    </row>
    <row r="1380" spans="1:2" ht="15.75" x14ac:dyDescent="0.2">
      <c r="A1380" s="16"/>
      <c r="B1380" s="16"/>
    </row>
    <row r="1381" spans="1:2" ht="15.75" x14ac:dyDescent="0.2">
      <c r="A1381" s="16"/>
      <c r="B1381" s="16"/>
    </row>
    <row r="1382" spans="1:2" ht="15.75" x14ac:dyDescent="0.2">
      <c r="A1382" s="16"/>
      <c r="B1382" s="16"/>
    </row>
    <row r="1383" spans="1:2" ht="15.75" x14ac:dyDescent="0.2">
      <c r="A1383" s="16"/>
      <c r="B1383" s="16"/>
    </row>
    <row r="1384" spans="1:2" ht="15.75" x14ac:dyDescent="0.2">
      <c r="A1384" s="16"/>
      <c r="B1384" s="16"/>
    </row>
    <row r="1385" spans="1:2" ht="15.75" x14ac:dyDescent="0.2">
      <c r="A1385" s="16"/>
      <c r="B1385" s="16"/>
    </row>
    <row r="1386" spans="1:2" ht="15.75" x14ac:dyDescent="0.2">
      <c r="A1386" s="16"/>
      <c r="B1386" s="16"/>
    </row>
    <row r="1387" spans="1:2" ht="15.75" x14ac:dyDescent="0.2">
      <c r="A1387" s="16"/>
      <c r="B1387" s="16"/>
    </row>
    <row r="1388" spans="1:2" ht="15.75" x14ac:dyDescent="0.2">
      <c r="A1388" s="16"/>
      <c r="B1388" s="16"/>
    </row>
    <row r="1389" spans="1:2" ht="15.75" x14ac:dyDescent="0.2">
      <c r="A1389" s="16"/>
      <c r="B1389" s="16"/>
    </row>
    <row r="1390" spans="1:2" ht="15.75" x14ac:dyDescent="0.2">
      <c r="A1390" s="16"/>
      <c r="B1390" s="16"/>
    </row>
    <row r="1391" spans="1:2" ht="15.75" x14ac:dyDescent="0.2">
      <c r="A1391" s="16"/>
      <c r="B1391" s="16"/>
    </row>
    <row r="1392" spans="1:2" ht="15.75" x14ac:dyDescent="0.2">
      <c r="A1392" s="16"/>
      <c r="B1392" s="16"/>
    </row>
    <row r="1393" spans="1:2" ht="15.75" x14ac:dyDescent="0.2">
      <c r="A1393" s="16"/>
      <c r="B1393" s="16"/>
    </row>
    <row r="1394" spans="1:2" ht="15.75" x14ac:dyDescent="0.2">
      <c r="A1394" s="16"/>
      <c r="B1394" s="16"/>
    </row>
    <row r="1395" spans="1:2" ht="15.75" x14ac:dyDescent="0.2">
      <c r="A1395" s="16"/>
      <c r="B1395" s="16"/>
    </row>
    <row r="1396" spans="1:2" ht="15.75" x14ac:dyDescent="0.2">
      <c r="A1396" s="16"/>
      <c r="B1396" s="16"/>
    </row>
    <row r="1397" spans="1:2" ht="15.75" x14ac:dyDescent="0.2">
      <c r="A1397" s="16"/>
      <c r="B1397" s="16"/>
    </row>
    <row r="1398" spans="1:2" ht="15.75" x14ac:dyDescent="0.2">
      <c r="A1398" s="16"/>
      <c r="B1398" s="16"/>
    </row>
    <row r="1399" spans="1:2" ht="15.75" x14ac:dyDescent="0.2">
      <c r="A1399" s="16"/>
      <c r="B1399" s="16"/>
    </row>
    <row r="1400" spans="1:2" ht="15.75" x14ac:dyDescent="0.2">
      <c r="A1400" s="16"/>
      <c r="B1400" s="16"/>
    </row>
    <row r="1401" spans="1:2" ht="15.75" x14ac:dyDescent="0.2">
      <c r="A1401" s="16"/>
      <c r="B1401" s="16"/>
    </row>
    <row r="1402" spans="1:2" ht="15.75" x14ac:dyDescent="0.2">
      <c r="A1402" s="16"/>
      <c r="B1402" s="16"/>
    </row>
    <row r="1403" spans="1:2" ht="15.75" x14ac:dyDescent="0.2">
      <c r="A1403" s="16"/>
      <c r="B1403" s="16"/>
    </row>
    <row r="1404" spans="1:2" ht="15.75" x14ac:dyDescent="0.2">
      <c r="A1404" s="16"/>
      <c r="B1404" s="16"/>
    </row>
    <row r="1405" spans="1:2" ht="15.75" x14ac:dyDescent="0.2">
      <c r="A1405" s="16"/>
      <c r="B1405" s="16"/>
    </row>
    <row r="1406" spans="1:2" ht="15.75" x14ac:dyDescent="0.2">
      <c r="A1406" s="16"/>
      <c r="B1406" s="16"/>
    </row>
    <row r="1407" spans="1:2" ht="15.75" x14ac:dyDescent="0.2">
      <c r="A1407" s="16"/>
      <c r="B1407" s="16"/>
    </row>
    <row r="1408" spans="1:2" ht="15.75" x14ac:dyDescent="0.2">
      <c r="A1408" s="16"/>
      <c r="B1408" s="16"/>
    </row>
    <row r="1409" spans="1:2" ht="15.75" x14ac:dyDescent="0.2">
      <c r="A1409" s="16"/>
      <c r="B1409" s="16"/>
    </row>
    <row r="1410" spans="1:2" ht="15.75" x14ac:dyDescent="0.2">
      <c r="A1410" s="16"/>
      <c r="B1410" s="16"/>
    </row>
    <row r="1411" spans="1:2" ht="15.75" x14ac:dyDescent="0.2">
      <c r="A1411" s="16"/>
      <c r="B1411" s="16"/>
    </row>
    <row r="1412" spans="1:2" ht="15.75" x14ac:dyDescent="0.2">
      <c r="A1412" s="16"/>
      <c r="B1412" s="16"/>
    </row>
    <row r="1413" spans="1:2" ht="15.75" x14ac:dyDescent="0.2">
      <c r="A1413" s="16"/>
      <c r="B1413" s="16"/>
    </row>
    <row r="1414" spans="1:2" ht="15.75" x14ac:dyDescent="0.2">
      <c r="A1414" s="16"/>
      <c r="B1414" s="16"/>
    </row>
    <row r="1415" spans="1:2" ht="15.75" x14ac:dyDescent="0.2">
      <c r="A1415" s="16"/>
      <c r="B1415" s="16"/>
    </row>
    <row r="1416" spans="1:2" ht="15.75" x14ac:dyDescent="0.2">
      <c r="A1416" s="16"/>
      <c r="B1416" s="16"/>
    </row>
    <row r="1417" spans="1:2" ht="15.75" x14ac:dyDescent="0.2">
      <c r="A1417" s="16"/>
      <c r="B1417" s="16"/>
    </row>
    <row r="1418" spans="1:2" ht="15.75" x14ac:dyDescent="0.2">
      <c r="A1418" s="16"/>
      <c r="B1418" s="16"/>
    </row>
    <row r="1419" spans="1:2" ht="15.75" x14ac:dyDescent="0.2">
      <c r="A1419" s="16"/>
      <c r="B1419" s="16"/>
    </row>
    <row r="1420" spans="1:2" ht="15.75" x14ac:dyDescent="0.2">
      <c r="A1420" s="16"/>
      <c r="B1420" s="16"/>
    </row>
    <row r="1421" spans="1:2" ht="15.75" x14ac:dyDescent="0.2">
      <c r="A1421" s="16"/>
      <c r="B1421" s="16"/>
    </row>
    <row r="1422" spans="1:2" ht="15.75" x14ac:dyDescent="0.2">
      <c r="A1422" s="16"/>
      <c r="B1422" s="16"/>
    </row>
    <row r="1423" spans="1:2" ht="15.75" x14ac:dyDescent="0.2">
      <c r="A1423" s="16"/>
      <c r="B1423" s="16"/>
    </row>
    <row r="1424" spans="1:2" ht="15.75" x14ac:dyDescent="0.2">
      <c r="A1424" s="16"/>
      <c r="B1424" s="16"/>
    </row>
    <row r="1425" spans="1:2" ht="15.75" x14ac:dyDescent="0.2">
      <c r="A1425" s="16"/>
      <c r="B1425" s="16"/>
    </row>
    <row r="1426" spans="1:2" ht="15.75" x14ac:dyDescent="0.2">
      <c r="A1426" s="16"/>
      <c r="B1426" s="16"/>
    </row>
    <row r="1427" spans="1:2" ht="15.75" x14ac:dyDescent="0.2">
      <c r="A1427" s="16"/>
      <c r="B1427" s="16"/>
    </row>
    <row r="1428" spans="1:2" ht="15.75" x14ac:dyDescent="0.2">
      <c r="A1428" s="16"/>
      <c r="B1428" s="16"/>
    </row>
    <row r="1429" spans="1:2" ht="15.75" x14ac:dyDescent="0.2">
      <c r="A1429" s="16"/>
      <c r="B1429" s="16"/>
    </row>
    <row r="1430" spans="1:2" ht="15.75" x14ac:dyDescent="0.2">
      <c r="A1430" s="16"/>
      <c r="B1430" s="16"/>
    </row>
    <row r="1431" spans="1:2" ht="15.75" x14ac:dyDescent="0.2">
      <c r="A1431" s="16"/>
      <c r="B1431" s="16"/>
    </row>
    <row r="1432" spans="1:2" ht="15.75" x14ac:dyDescent="0.2">
      <c r="A1432" s="16"/>
      <c r="B1432" s="16"/>
    </row>
    <row r="1433" spans="1:2" ht="15.75" x14ac:dyDescent="0.2">
      <c r="A1433" s="16"/>
      <c r="B1433" s="16"/>
    </row>
    <row r="1434" spans="1:2" ht="15.75" x14ac:dyDescent="0.2">
      <c r="A1434" s="16"/>
      <c r="B1434" s="16"/>
    </row>
    <row r="1435" spans="1:2" ht="15.75" x14ac:dyDescent="0.2">
      <c r="A1435" s="16"/>
      <c r="B1435" s="16"/>
    </row>
    <row r="1436" spans="1:2" ht="15.75" x14ac:dyDescent="0.2">
      <c r="A1436" s="16"/>
      <c r="B1436" s="16"/>
    </row>
    <row r="1437" spans="1:2" ht="15.75" x14ac:dyDescent="0.2">
      <c r="A1437" s="16"/>
      <c r="B1437" s="16"/>
    </row>
    <row r="1438" spans="1:2" ht="15.75" x14ac:dyDescent="0.2">
      <c r="A1438" s="16"/>
      <c r="B1438" s="16"/>
    </row>
    <row r="1439" spans="1:2" ht="15.75" x14ac:dyDescent="0.2">
      <c r="A1439" s="16"/>
      <c r="B1439" s="16"/>
    </row>
    <row r="1440" spans="1:2" ht="15.75" x14ac:dyDescent="0.2">
      <c r="A1440" s="16"/>
      <c r="B1440" s="16"/>
    </row>
    <row r="1441" spans="1:2" ht="15.75" x14ac:dyDescent="0.2">
      <c r="A1441" s="16"/>
      <c r="B1441" s="16"/>
    </row>
    <row r="1442" spans="1:2" ht="15.75" x14ac:dyDescent="0.2">
      <c r="A1442" s="16"/>
      <c r="B1442" s="16"/>
    </row>
    <row r="1443" spans="1:2" ht="15.75" x14ac:dyDescent="0.2">
      <c r="A1443" s="16"/>
      <c r="B1443" s="16"/>
    </row>
    <row r="1444" spans="1:2" ht="15.75" x14ac:dyDescent="0.2">
      <c r="A1444" s="16"/>
      <c r="B1444" s="16"/>
    </row>
    <row r="1445" spans="1:2" ht="15.75" x14ac:dyDescent="0.2">
      <c r="A1445" s="16"/>
      <c r="B1445" s="16"/>
    </row>
    <row r="1446" spans="1:2" ht="15.75" x14ac:dyDescent="0.2">
      <c r="A1446" s="16"/>
      <c r="B1446" s="16"/>
    </row>
    <row r="1447" spans="1:2" ht="15.75" x14ac:dyDescent="0.2">
      <c r="A1447" s="16"/>
      <c r="B1447" s="16"/>
    </row>
    <row r="1448" spans="1:2" ht="15.75" x14ac:dyDescent="0.2">
      <c r="A1448" s="16"/>
      <c r="B1448" s="16"/>
    </row>
    <row r="1449" spans="1:2" ht="15.75" x14ac:dyDescent="0.2">
      <c r="A1449" s="16"/>
      <c r="B1449" s="16"/>
    </row>
    <row r="1450" spans="1:2" ht="15.75" x14ac:dyDescent="0.2">
      <c r="A1450" s="16"/>
      <c r="B1450" s="16"/>
    </row>
    <row r="1451" spans="1:2" ht="15.75" x14ac:dyDescent="0.2">
      <c r="A1451" s="16"/>
      <c r="B1451" s="16"/>
    </row>
    <row r="1452" spans="1:2" ht="15.75" x14ac:dyDescent="0.2">
      <c r="A1452" s="16"/>
      <c r="B1452" s="16"/>
    </row>
    <row r="1453" spans="1:2" ht="15.75" x14ac:dyDescent="0.2">
      <c r="A1453" s="16"/>
      <c r="B1453" s="16"/>
    </row>
    <row r="1454" spans="1:2" ht="15.75" x14ac:dyDescent="0.2">
      <c r="A1454" s="16"/>
      <c r="B1454" s="16"/>
    </row>
    <row r="1455" spans="1:2" ht="15.75" x14ac:dyDescent="0.2">
      <c r="A1455" s="16"/>
      <c r="B1455" s="16"/>
    </row>
    <row r="1456" spans="1:2" ht="15.75" x14ac:dyDescent="0.2">
      <c r="A1456" s="16"/>
      <c r="B1456" s="16"/>
    </row>
    <row r="1457" spans="1:2" ht="15.75" x14ac:dyDescent="0.2">
      <c r="A1457" s="16"/>
      <c r="B1457" s="16"/>
    </row>
    <row r="1458" spans="1:2" ht="15.75" x14ac:dyDescent="0.2">
      <c r="A1458" s="16"/>
      <c r="B1458" s="16"/>
    </row>
    <row r="1459" spans="1:2" ht="15.75" x14ac:dyDescent="0.2">
      <c r="A1459" s="16"/>
      <c r="B1459" s="16"/>
    </row>
    <row r="1460" spans="1:2" ht="15.75" x14ac:dyDescent="0.2">
      <c r="A1460" s="16"/>
      <c r="B1460" s="16"/>
    </row>
    <row r="1461" spans="1:2" ht="15.75" x14ac:dyDescent="0.2">
      <c r="A1461" s="16"/>
      <c r="B1461" s="16"/>
    </row>
    <row r="1462" spans="1:2" ht="15.75" x14ac:dyDescent="0.2">
      <c r="A1462" s="16"/>
      <c r="B1462" s="16"/>
    </row>
    <row r="1463" spans="1:2" ht="15.75" x14ac:dyDescent="0.2">
      <c r="A1463" s="16"/>
      <c r="B1463" s="16"/>
    </row>
    <row r="1464" spans="1:2" ht="15.75" x14ac:dyDescent="0.2">
      <c r="A1464" s="16"/>
      <c r="B1464" s="16"/>
    </row>
    <row r="1465" spans="1:2" ht="15.75" x14ac:dyDescent="0.2">
      <c r="A1465" s="16"/>
      <c r="B1465" s="16"/>
    </row>
    <row r="1466" spans="1:2" ht="15.75" x14ac:dyDescent="0.2">
      <c r="A1466" s="16"/>
      <c r="B1466" s="16"/>
    </row>
    <row r="1467" spans="1:2" ht="15.75" x14ac:dyDescent="0.2">
      <c r="A1467" s="16"/>
      <c r="B1467" s="16"/>
    </row>
    <row r="1468" spans="1:2" ht="15.75" x14ac:dyDescent="0.2">
      <c r="A1468" s="16"/>
      <c r="B1468" s="16"/>
    </row>
    <row r="1469" spans="1:2" ht="15.75" x14ac:dyDescent="0.2">
      <c r="A1469" s="16"/>
      <c r="B1469" s="16"/>
    </row>
    <row r="1470" spans="1:2" ht="15.75" x14ac:dyDescent="0.2">
      <c r="A1470" s="16"/>
      <c r="B1470" s="16"/>
    </row>
    <row r="1471" spans="1:2" ht="15.75" x14ac:dyDescent="0.2">
      <c r="A1471" s="16"/>
      <c r="B1471" s="16"/>
    </row>
    <row r="1472" spans="1:2" ht="15.75" x14ac:dyDescent="0.2">
      <c r="A1472" s="16"/>
      <c r="B1472" s="16"/>
    </row>
    <row r="1473" spans="1:2" ht="15.75" x14ac:dyDescent="0.2">
      <c r="A1473" s="16"/>
      <c r="B1473" s="16"/>
    </row>
    <row r="1474" spans="1:2" ht="15.75" x14ac:dyDescent="0.2">
      <c r="A1474" s="16"/>
      <c r="B1474" s="16"/>
    </row>
    <row r="1475" spans="1:2" ht="15.75" x14ac:dyDescent="0.2">
      <c r="A1475" s="16"/>
      <c r="B1475" s="16"/>
    </row>
    <row r="1476" spans="1:2" ht="15.75" x14ac:dyDescent="0.2">
      <c r="A1476" s="16"/>
      <c r="B1476" s="16"/>
    </row>
    <row r="1477" spans="1:2" ht="15.75" x14ac:dyDescent="0.2">
      <c r="A1477" s="16"/>
      <c r="B1477" s="16"/>
    </row>
    <row r="1478" spans="1:2" ht="15.75" x14ac:dyDescent="0.2">
      <c r="A1478" s="16"/>
      <c r="B1478" s="16"/>
    </row>
    <row r="1479" spans="1:2" ht="15.75" x14ac:dyDescent="0.2">
      <c r="A1479" s="16"/>
      <c r="B1479" s="16"/>
    </row>
    <row r="1480" spans="1:2" ht="15.75" x14ac:dyDescent="0.2">
      <c r="A1480" s="16"/>
      <c r="B1480" s="16"/>
    </row>
    <row r="1481" spans="1:2" ht="15.75" x14ac:dyDescent="0.2">
      <c r="A1481" s="16"/>
      <c r="B1481" s="16"/>
    </row>
    <row r="1482" spans="1:2" ht="15.75" x14ac:dyDescent="0.2">
      <c r="A1482" s="16"/>
      <c r="B1482" s="16"/>
    </row>
    <row r="1483" spans="1:2" ht="15.75" x14ac:dyDescent="0.2">
      <c r="A1483" s="16"/>
      <c r="B1483" s="16"/>
    </row>
    <row r="1484" spans="1:2" ht="15.75" x14ac:dyDescent="0.2">
      <c r="A1484" s="16"/>
      <c r="B1484" s="16"/>
    </row>
    <row r="1485" spans="1:2" ht="15.75" x14ac:dyDescent="0.2">
      <c r="A1485" s="16"/>
      <c r="B1485" s="16"/>
    </row>
    <row r="1486" spans="1:2" ht="15.75" x14ac:dyDescent="0.2">
      <c r="A1486" s="16"/>
      <c r="B1486" s="16"/>
    </row>
    <row r="1487" spans="1:2" ht="15.75" x14ac:dyDescent="0.2">
      <c r="A1487" s="16"/>
      <c r="B1487" s="16"/>
    </row>
    <row r="1488" spans="1:2" ht="15.75" x14ac:dyDescent="0.2">
      <c r="A1488" s="16"/>
      <c r="B1488" s="16"/>
    </row>
    <row r="1489" spans="1:2" ht="15.75" x14ac:dyDescent="0.2">
      <c r="A1489" s="16"/>
      <c r="B1489" s="16"/>
    </row>
    <row r="1490" spans="1:2" ht="15.75" x14ac:dyDescent="0.2">
      <c r="A1490" s="16"/>
      <c r="B1490" s="16"/>
    </row>
    <row r="1491" spans="1:2" ht="15.75" x14ac:dyDescent="0.2">
      <c r="A1491" s="16"/>
      <c r="B1491" s="16"/>
    </row>
    <row r="1492" spans="1:2" ht="15.75" x14ac:dyDescent="0.2">
      <c r="A1492" s="16"/>
      <c r="B1492" s="16"/>
    </row>
    <row r="1493" spans="1:2" ht="15.75" x14ac:dyDescent="0.2">
      <c r="A1493" s="16"/>
      <c r="B1493" s="16"/>
    </row>
    <row r="1494" spans="1:2" ht="15.75" x14ac:dyDescent="0.2">
      <c r="A1494" s="16"/>
      <c r="B1494" s="16"/>
    </row>
    <row r="1495" spans="1:2" ht="15.75" x14ac:dyDescent="0.2">
      <c r="A1495" s="16"/>
      <c r="B1495" s="16"/>
    </row>
    <row r="1496" spans="1:2" ht="15.75" x14ac:dyDescent="0.2">
      <c r="A1496" s="16"/>
      <c r="B1496" s="16"/>
    </row>
    <row r="1497" spans="1:2" ht="15.75" x14ac:dyDescent="0.2">
      <c r="A1497" s="16"/>
      <c r="B1497" s="16"/>
    </row>
    <row r="1498" spans="1:2" ht="15.75" x14ac:dyDescent="0.2">
      <c r="A1498" s="16"/>
      <c r="B1498" s="16"/>
    </row>
    <row r="1499" spans="1:2" ht="15.75" x14ac:dyDescent="0.2">
      <c r="A1499" s="16"/>
      <c r="B1499" s="16"/>
    </row>
    <row r="1500" spans="1:2" ht="15.75" x14ac:dyDescent="0.2">
      <c r="A1500" s="16"/>
      <c r="B1500" s="16"/>
    </row>
    <row r="1501" spans="1:2" ht="15.75" x14ac:dyDescent="0.2">
      <c r="A1501" s="16"/>
      <c r="B1501" s="16"/>
    </row>
    <row r="1502" spans="1:2" ht="15.75" x14ac:dyDescent="0.2">
      <c r="A1502" s="16"/>
      <c r="B1502" s="16"/>
    </row>
    <row r="1503" spans="1:2" ht="15.75" x14ac:dyDescent="0.2">
      <c r="A1503" s="16"/>
      <c r="B1503" s="16"/>
    </row>
    <row r="1504" spans="1:2" ht="15.75" x14ac:dyDescent="0.2">
      <c r="A1504" s="16"/>
      <c r="B1504" s="16"/>
    </row>
    <row r="1505" spans="1:2" ht="15.75" x14ac:dyDescent="0.2">
      <c r="A1505" s="16"/>
      <c r="B1505" s="16"/>
    </row>
    <row r="1506" spans="1:2" ht="15.75" x14ac:dyDescent="0.2">
      <c r="A1506" s="16"/>
      <c r="B1506" s="16"/>
    </row>
    <row r="1507" spans="1:2" ht="15.75" x14ac:dyDescent="0.2">
      <c r="A1507" s="16"/>
      <c r="B1507" s="16"/>
    </row>
    <row r="1508" spans="1:2" ht="15.75" x14ac:dyDescent="0.2">
      <c r="A1508" s="16"/>
      <c r="B1508" s="16"/>
    </row>
    <row r="1509" spans="1:2" ht="15.75" x14ac:dyDescent="0.2">
      <c r="A1509" s="16"/>
      <c r="B1509" s="16"/>
    </row>
    <row r="1510" spans="1:2" ht="15.75" x14ac:dyDescent="0.2">
      <c r="A1510" s="16"/>
      <c r="B1510" s="16"/>
    </row>
    <row r="1511" spans="1:2" ht="15.75" x14ac:dyDescent="0.2">
      <c r="A1511" s="16"/>
      <c r="B1511" s="16"/>
    </row>
    <row r="1512" spans="1:2" ht="15.75" x14ac:dyDescent="0.2">
      <c r="A1512" s="16"/>
      <c r="B1512" s="16"/>
    </row>
    <row r="1513" spans="1:2" ht="15.75" x14ac:dyDescent="0.2">
      <c r="A1513" s="16"/>
      <c r="B1513" s="16"/>
    </row>
    <row r="1514" spans="1:2" ht="15.75" x14ac:dyDescent="0.2">
      <c r="A1514" s="16"/>
      <c r="B1514" s="16"/>
    </row>
    <row r="1515" spans="1:2" ht="15.75" x14ac:dyDescent="0.2">
      <c r="A1515" s="16"/>
      <c r="B1515" s="16"/>
    </row>
    <row r="1516" spans="1:2" ht="15.75" x14ac:dyDescent="0.2">
      <c r="A1516" s="16"/>
      <c r="B1516" s="16"/>
    </row>
    <row r="1517" spans="1:2" ht="15.75" x14ac:dyDescent="0.2">
      <c r="A1517" s="16"/>
      <c r="B1517" s="16"/>
    </row>
    <row r="1518" spans="1:2" ht="15.75" x14ac:dyDescent="0.2">
      <c r="A1518" s="16"/>
      <c r="B1518" s="16"/>
    </row>
    <row r="1519" spans="1:2" ht="15.75" x14ac:dyDescent="0.2">
      <c r="A1519" s="16"/>
      <c r="B1519" s="16"/>
    </row>
    <row r="1520" spans="1:2" ht="15.75" x14ac:dyDescent="0.2">
      <c r="A1520" s="16"/>
      <c r="B1520" s="16"/>
    </row>
    <row r="1521" spans="1:2" ht="15.75" x14ac:dyDescent="0.2">
      <c r="A1521" s="16"/>
      <c r="B1521" s="16"/>
    </row>
    <row r="1522" spans="1:2" ht="15.75" x14ac:dyDescent="0.2">
      <c r="A1522" s="16"/>
      <c r="B1522" s="16"/>
    </row>
    <row r="1523" spans="1:2" ht="15.75" x14ac:dyDescent="0.2">
      <c r="A1523" s="16"/>
      <c r="B1523" s="16"/>
    </row>
    <row r="1524" spans="1:2" ht="15.75" x14ac:dyDescent="0.2">
      <c r="A1524" s="16"/>
      <c r="B1524" s="16"/>
    </row>
    <row r="1525" spans="1:2" ht="15.75" x14ac:dyDescent="0.2">
      <c r="A1525" s="16"/>
      <c r="B1525" s="16"/>
    </row>
    <row r="1526" spans="1:2" ht="15.75" x14ac:dyDescent="0.2">
      <c r="A1526" s="16"/>
      <c r="B1526" s="16"/>
    </row>
    <row r="1527" spans="1:2" ht="15.75" x14ac:dyDescent="0.2">
      <c r="A1527" s="16"/>
      <c r="B1527" s="16"/>
    </row>
    <row r="1528" spans="1:2" ht="15.75" x14ac:dyDescent="0.2">
      <c r="A1528" s="16"/>
      <c r="B1528" s="16"/>
    </row>
    <row r="1529" spans="1:2" ht="15.75" x14ac:dyDescent="0.2">
      <c r="A1529" s="16"/>
      <c r="B1529" s="16"/>
    </row>
    <row r="1530" spans="1:2" ht="15.75" x14ac:dyDescent="0.2">
      <c r="A1530" s="16"/>
      <c r="B1530" s="16"/>
    </row>
    <row r="1531" spans="1:2" ht="15.75" x14ac:dyDescent="0.2">
      <c r="A1531" s="16"/>
      <c r="B1531" s="16"/>
    </row>
    <row r="1532" spans="1:2" ht="15.75" x14ac:dyDescent="0.2">
      <c r="A1532" s="16"/>
      <c r="B1532" s="16"/>
    </row>
    <row r="1533" spans="1:2" ht="15.75" x14ac:dyDescent="0.2">
      <c r="A1533" s="16"/>
      <c r="B1533" s="16"/>
    </row>
    <row r="1534" spans="1:2" ht="15.75" x14ac:dyDescent="0.2">
      <c r="A1534" s="16"/>
      <c r="B1534" s="16"/>
    </row>
    <row r="1535" spans="1:2" ht="15.75" x14ac:dyDescent="0.2">
      <c r="A1535" s="16"/>
      <c r="B1535" s="16"/>
    </row>
    <row r="1536" spans="1:2" ht="15.75" x14ac:dyDescent="0.2">
      <c r="A1536" s="16"/>
      <c r="B1536" s="16"/>
    </row>
    <row r="1537" spans="1:2" ht="15.75" x14ac:dyDescent="0.2">
      <c r="A1537" s="16"/>
      <c r="B1537" s="16"/>
    </row>
    <row r="1538" spans="1:2" ht="15.75" x14ac:dyDescent="0.2">
      <c r="A1538" s="16"/>
      <c r="B1538" s="16"/>
    </row>
    <row r="1539" spans="1:2" ht="15.75" x14ac:dyDescent="0.2">
      <c r="A1539" s="16"/>
      <c r="B1539" s="16"/>
    </row>
    <row r="1540" spans="1:2" ht="15.75" x14ac:dyDescent="0.2">
      <c r="A1540" s="16"/>
      <c r="B1540" s="16"/>
    </row>
    <row r="1541" spans="1:2" ht="15.75" x14ac:dyDescent="0.2">
      <c r="A1541" s="16"/>
      <c r="B1541" s="16"/>
    </row>
    <row r="1542" spans="1:2" ht="15.75" x14ac:dyDescent="0.2">
      <c r="A1542" s="16"/>
      <c r="B1542" s="16"/>
    </row>
    <row r="1543" spans="1:2" ht="15.75" x14ac:dyDescent="0.2">
      <c r="A1543" s="16"/>
      <c r="B1543" s="16"/>
    </row>
    <row r="1544" spans="1:2" ht="15.75" x14ac:dyDescent="0.2">
      <c r="A1544" s="16"/>
      <c r="B1544" s="16"/>
    </row>
    <row r="1545" spans="1:2" ht="15.75" x14ac:dyDescent="0.2">
      <c r="A1545" s="16"/>
      <c r="B1545" s="16"/>
    </row>
    <row r="1546" spans="1:2" ht="15.75" x14ac:dyDescent="0.2">
      <c r="A1546" s="16"/>
      <c r="B1546" s="16"/>
    </row>
    <row r="1547" spans="1:2" ht="15.75" x14ac:dyDescent="0.2">
      <c r="A1547" s="16"/>
      <c r="B1547" s="16"/>
    </row>
    <row r="1548" spans="1:2" ht="15.75" x14ac:dyDescent="0.2">
      <c r="A1548" s="16"/>
      <c r="B1548" s="16"/>
    </row>
    <row r="1549" spans="1:2" ht="15.75" x14ac:dyDescent="0.2">
      <c r="A1549" s="16"/>
      <c r="B1549" s="16"/>
    </row>
    <row r="1550" spans="1:2" ht="15.75" x14ac:dyDescent="0.2">
      <c r="A1550" s="16"/>
      <c r="B1550" s="16"/>
    </row>
    <row r="1551" spans="1:2" ht="15.75" x14ac:dyDescent="0.2">
      <c r="A1551" s="16"/>
      <c r="B1551" s="16"/>
    </row>
    <row r="1552" spans="1:2" ht="15.75" x14ac:dyDescent="0.2">
      <c r="A1552" s="16"/>
      <c r="B1552" s="16"/>
    </row>
    <row r="1553" spans="1:2" ht="15.75" x14ac:dyDescent="0.2">
      <c r="A1553" s="16"/>
      <c r="B1553" s="16"/>
    </row>
    <row r="1554" spans="1:2" ht="15.75" x14ac:dyDescent="0.2">
      <c r="A1554" s="16"/>
      <c r="B1554" s="16"/>
    </row>
    <row r="1555" spans="1:2" ht="15.75" x14ac:dyDescent="0.2">
      <c r="A1555" s="16"/>
      <c r="B1555" s="16"/>
    </row>
    <row r="1556" spans="1:2" ht="15.75" x14ac:dyDescent="0.2">
      <c r="A1556" s="16"/>
      <c r="B1556" s="16"/>
    </row>
    <row r="1557" spans="1:2" ht="15.75" x14ac:dyDescent="0.2">
      <c r="A1557" s="16"/>
      <c r="B1557" s="16"/>
    </row>
    <row r="1558" spans="1:2" ht="15.75" x14ac:dyDescent="0.2">
      <c r="A1558" s="16"/>
      <c r="B1558" s="16"/>
    </row>
    <row r="1559" spans="1:2" ht="15.75" x14ac:dyDescent="0.2">
      <c r="A1559" s="16"/>
      <c r="B1559" s="16"/>
    </row>
    <row r="1560" spans="1:2" ht="15.75" x14ac:dyDescent="0.2">
      <c r="A1560" s="16"/>
      <c r="B1560" s="16"/>
    </row>
    <row r="1561" spans="1:2" ht="15.75" x14ac:dyDescent="0.2">
      <c r="A1561" s="16"/>
      <c r="B1561" s="16"/>
    </row>
    <row r="1562" spans="1:2" ht="15.75" x14ac:dyDescent="0.2">
      <c r="A1562" s="16"/>
      <c r="B1562" s="16"/>
    </row>
    <row r="1563" spans="1:2" ht="15.75" x14ac:dyDescent="0.2">
      <c r="A1563" s="16"/>
      <c r="B1563" s="16"/>
    </row>
    <row r="1564" spans="1:2" ht="15.75" x14ac:dyDescent="0.2">
      <c r="A1564" s="16"/>
      <c r="B1564" s="16"/>
    </row>
    <row r="1565" spans="1:2" ht="15.75" x14ac:dyDescent="0.2">
      <c r="A1565" s="16"/>
      <c r="B1565" s="16"/>
    </row>
    <row r="1566" spans="1:2" ht="15.75" x14ac:dyDescent="0.2">
      <c r="A1566" s="16"/>
      <c r="B1566" s="16"/>
    </row>
    <row r="1567" spans="1:2" ht="15.75" x14ac:dyDescent="0.2">
      <c r="A1567" s="16"/>
      <c r="B1567" s="16"/>
    </row>
    <row r="1568" spans="1:2" ht="15.75" x14ac:dyDescent="0.2">
      <c r="A1568" s="16"/>
      <c r="B1568" s="16"/>
    </row>
    <row r="1569" spans="1:2" ht="15.75" x14ac:dyDescent="0.2">
      <c r="A1569" s="16"/>
      <c r="B1569" s="16"/>
    </row>
    <row r="1570" spans="1:2" ht="15.75" x14ac:dyDescent="0.2">
      <c r="A1570" s="16"/>
      <c r="B1570" s="16"/>
    </row>
    <row r="1571" spans="1:2" ht="15.75" x14ac:dyDescent="0.2">
      <c r="A1571" s="16"/>
      <c r="B1571" s="16"/>
    </row>
    <row r="1572" spans="1:2" ht="15.75" x14ac:dyDescent="0.2">
      <c r="A1572" s="16"/>
      <c r="B1572" s="16"/>
    </row>
    <row r="1573" spans="1:2" ht="15.75" x14ac:dyDescent="0.2">
      <c r="A1573" s="16"/>
      <c r="B1573" s="16"/>
    </row>
    <row r="1574" spans="1:2" ht="15.75" x14ac:dyDescent="0.2">
      <c r="A1574" s="16"/>
      <c r="B1574" s="16"/>
    </row>
    <row r="1575" spans="1:2" ht="15.75" x14ac:dyDescent="0.2">
      <c r="A1575" s="16"/>
      <c r="B1575" s="16"/>
    </row>
    <row r="1576" spans="1:2" ht="15.75" x14ac:dyDescent="0.2">
      <c r="A1576" s="16"/>
      <c r="B1576" s="16"/>
    </row>
    <row r="1577" spans="1:2" ht="15.75" x14ac:dyDescent="0.2">
      <c r="A1577" s="16"/>
      <c r="B1577" s="16"/>
    </row>
    <row r="1578" spans="1:2" ht="15.75" x14ac:dyDescent="0.2">
      <c r="A1578" s="16"/>
      <c r="B1578" s="16"/>
    </row>
    <row r="1579" spans="1:2" ht="15.75" x14ac:dyDescent="0.2">
      <c r="A1579" s="16"/>
      <c r="B1579" s="16"/>
    </row>
    <row r="1580" spans="1:2" ht="15.75" x14ac:dyDescent="0.2">
      <c r="A1580" s="16"/>
      <c r="B1580" s="16"/>
    </row>
    <row r="1581" spans="1:2" ht="15.75" x14ac:dyDescent="0.2">
      <c r="A1581" s="16"/>
      <c r="B1581" s="16"/>
    </row>
    <row r="1582" spans="1:2" ht="15.75" x14ac:dyDescent="0.2">
      <c r="A1582" s="16"/>
      <c r="B1582" s="16"/>
    </row>
    <row r="1583" spans="1:2" ht="15.75" x14ac:dyDescent="0.2">
      <c r="A1583" s="16"/>
      <c r="B1583" s="16"/>
    </row>
    <row r="1584" spans="1:2" ht="15.75" x14ac:dyDescent="0.2">
      <c r="A1584" s="16"/>
      <c r="B1584" s="16"/>
    </row>
    <row r="1585" spans="1:2" ht="15.75" x14ac:dyDescent="0.2">
      <c r="A1585" s="16"/>
      <c r="B1585" s="16"/>
    </row>
    <row r="1586" spans="1:2" ht="15.75" x14ac:dyDescent="0.2">
      <c r="A1586" s="16"/>
      <c r="B1586" s="16"/>
    </row>
    <row r="1587" spans="1:2" ht="15.75" x14ac:dyDescent="0.2">
      <c r="A1587" s="16"/>
      <c r="B1587" s="16"/>
    </row>
    <row r="1588" spans="1:2" ht="15.75" x14ac:dyDescent="0.2">
      <c r="A1588" s="16"/>
      <c r="B1588" s="16"/>
    </row>
    <row r="1589" spans="1:2" ht="15.75" x14ac:dyDescent="0.2">
      <c r="A1589" s="16"/>
      <c r="B1589" s="16"/>
    </row>
    <row r="1590" spans="1:2" ht="15.75" x14ac:dyDescent="0.2">
      <c r="A1590" s="16"/>
      <c r="B1590" s="16"/>
    </row>
    <row r="1591" spans="1:2" ht="15.75" x14ac:dyDescent="0.2">
      <c r="A1591" s="16"/>
      <c r="B1591" s="16"/>
    </row>
    <row r="1592" spans="1:2" ht="15.75" x14ac:dyDescent="0.2">
      <c r="A1592" s="16"/>
      <c r="B1592" s="16"/>
    </row>
    <row r="1593" spans="1:2" ht="15.75" x14ac:dyDescent="0.2">
      <c r="A1593" s="16"/>
      <c r="B1593" s="16"/>
    </row>
    <row r="1594" spans="1:2" ht="15.75" x14ac:dyDescent="0.2">
      <c r="A1594" s="16"/>
      <c r="B1594" s="16"/>
    </row>
    <row r="1595" spans="1:2" ht="15.75" x14ac:dyDescent="0.2">
      <c r="A1595" s="16"/>
      <c r="B1595" s="16"/>
    </row>
    <row r="1596" spans="1:2" ht="15.75" x14ac:dyDescent="0.2">
      <c r="A1596" s="16"/>
      <c r="B1596" s="16"/>
    </row>
    <row r="1597" spans="1:2" ht="15.75" x14ac:dyDescent="0.2">
      <c r="A1597" s="16"/>
      <c r="B1597" s="16"/>
    </row>
    <row r="1598" spans="1:2" ht="15.75" x14ac:dyDescent="0.2">
      <c r="A1598" s="16"/>
      <c r="B1598" s="16"/>
    </row>
    <row r="1599" spans="1:2" ht="15.75" x14ac:dyDescent="0.2">
      <c r="A1599" s="16"/>
      <c r="B1599" s="16"/>
    </row>
    <row r="1600" spans="1:2" ht="15.75" x14ac:dyDescent="0.2">
      <c r="A1600" s="16"/>
      <c r="B1600" s="16"/>
    </row>
    <row r="1601" spans="1:2" ht="15.75" x14ac:dyDescent="0.2">
      <c r="A1601" s="16"/>
      <c r="B1601" s="16"/>
    </row>
    <row r="1602" spans="1:2" ht="15.75" x14ac:dyDescent="0.2">
      <c r="A1602" s="16"/>
      <c r="B1602" s="16"/>
    </row>
    <row r="1603" spans="1:2" ht="15.75" x14ac:dyDescent="0.2">
      <c r="A1603" s="16"/>
      <c r="B1603" s="16"/>
    </row>
    <row r="1604" spans="1:2" ht="15.75" x14ac:dyDescent="0.2">
      <c r="A1604" s="16"/>
      <c r="B1604" s="16"/>
    </row>
    <row r="1605" spans="1:2" ht="15.75" x14ac:dyDescent="0.2">
      <c r="A1605" s="16"/>
      <c r="B1605" s="16"/>
    </row>
    <row r="1606" spans="1:2" ht="15.75" x14ac:dyDescent="0.2">
      <c r="A1606" s="16"/>
      <c r="B1606" s="16"/>
    </row>
    <row r="1607" spans="1:2" ht="15.75" x14ac:dyDescent="0.2">
      <c r="A1607" s="16"/>
      <c r="B1607" s="16"/>
    </row>
    <row r="1608" spans="1:2" ht="15.75" x14ac:dyDescent="0.2">
      <c r="A1608" s="16"/>
      <c r="B1608" s="16"/>
    </row>
    <row r="1609" spans="1:2" ht="15.75" x14ac:dyDescent="0.2">
      <c r="A1609" s="16"/>
      <c r="B1609" s="16"/>
    </row>
    <row r="1610" spans="1:2" ht="15.75" x14ac:dyDescent="0.2">
      <c r="A1610" s="16"/>
      <c r="B1610" s="16"/>
    </row>
    <row r="1611" spans="1:2" ht="15.75" x14ac:dyDescent="0.2">
      <c r="A1611" s="16"/>
      <c r="B1611" s="16"/>
    </row>
    <row r="1612" spans="1:2" ht="15.75" x14ac:dyDescent="0.2">
      <c r="A1612" s="16"/>
      <c r="B1612" s="16"/>
    </row>
    <row r="1613" spans="1:2" ht="15.75" x14ac:dyDescent="0.2">
      <c r="A1613" s="16"/>
      <c r="B1613" s="16"/>
    </row>
    <row r="1614" spans="1:2" ht="15.75" x14ac:dyDescent="0.2">
      <c r="A1614" s="16"/>
      <c r="B1614" s="16"/>
    </row>
    <row r="1615" spans="1:2" ht="15.75" x14ac:dyDescent="0.2">
      <c r="A1615" s="16"/>
      <c r="B1615" s="16"/>
    </row>
    <row r="1616" spans="1:2" ht="15.75" x14ac:dyDescent="0.2">
      <c r="A1616" s="16"/>
      <c r="B1616" s="16"/>
    </row>
    <row r="1617" spans="1:2" ht="15.75" x14ac:dyDescent="0.2">
      <c r="A1617" s="16"/>
      <c r="B1617" s="16"/>
    </row>
    <row r="1618" spans="1:2" ht="15.75" x14ac:dyDescent="0.2">
      <c r="A1618" s="16"/>
      <c r="B1618" s="16"/>
    </row>
    <row r="1619" spans="1:2" ht="15.75" x14ac:dyDescent="0.2">
      <c r="A1619" s="16"/>
      <c r="B1619" s="16"/>
    </row>
    <row r="1620" spans="1:2" ht="15.75" x14ac:dyDescent="0.2">
      <c r="A1620" s="16"/>
      <c r="B1620" s="16"/>
    </row>
    <row r="1621" spans="1:2" ht="15.75" x14ac:dyDescent="0.2">
      <c r="A1621" s="16"/>
      <c r="B1621" s="16"/>
    </row>
    <row r="1622" spans="1:2" ht="15.75" x14ac:dyDescent="0.2">
      <c r="A1622" s="16"/>
      <c r="B1622" s="16"/>
    </row>
    <row r="1623" spans="1:2" ht="15.75" x14ac:dyDescent="0.2">
      <c r="A1623" s="16"/>
      <c r="B1623" s="16"/>
    </row>
    <row r="1624" spans="1:2" ht="15.75" x14ac:dyDescent="0.2">
      <c r="A1624" s="16"/>
      <c r="B1624" s="16"/>
    </row>
    <row r="1625" spans="1:2" ht="15.75" x14ac:dyDescent="0.2">
      <c r="A1625" s="16"/>
      <c r="B1625" s="16"/>
    </row>
    <row r="1626" spans="1:2" ht="15.75" x14ac:dyDescent="0.2">
      <c r="A1626" s="16"/>
      <c r="B1626" s="16"/>
    </row>
    <row r="1627" spans="1:2" ht="15.75" x14ac:dyDescent="0.2">
      <c r="A1627" s="16"/>
      <c r="B1627" s="16"/>
    </row>
    <row r="1628" spans="1:2" ht="15.75" x14ac:dyDescent="0.2">
      <c r="A1628" s="16"/>
      <c r="B1628" s="16"/>
    </row>
    <row r="1629" spans="1:2" ht="15.75" x14ac:dyDescent="0.2">
      <c r="A1629" s="16"/>
      <c r="B1629" s="16"/>
    </row>
    <row r="1630" spans="1:2" ht="15.75" x14ac:dyDescent="0.2">
      <c r="A1630" s="16"/>
      <c r="B1630" s="16"/>
    </row>
    <row r="1631" spans="1:2" ht="15.75" x14ac:dyDescent="0.2">
      <c r="A1631" s="16"/>
      <c r="B1631" s="16"/>
    </row>
    <row r="1632" spans="1:2" ht="15.75" x14ac:dyDescent="0.2">
      <c r="A1632" s="16"/>
      <c r="B1632" s="16"/>
    </row>
    <row r="1633" spans="1:2" ht="15.75" x14ac:dyDescent="0.2">
      <c r="A1633" s="16"/>
      <c r="B1633" s="16"/>
    </row>
    <row r="1634" spans="1:2" ht="15.75" x14ac:dyDescent="0.2">
      <c r="A1634" s="16"/>
      <c r="B1634" s="16"/>
    </row>
    <row r="1635" spans="1:2" ht="15.75" x14ac:dyDescent="0.2">
      <c r="A1635" s="16"/>
      <c r="B1635" s="16"/>
    </row>
    <row r="1636" spans="1:2" ht="15.75" x14ac:dyDescent="0.2">
      <c r="A1636" s="16"/>
      <c r="B1636" s="16"/>
    </row>
    <row r="1637" spans="1:2" ht="15.75" x14ac:dyDescent="0.2">
      <c r="A1637" s="16"/>
      <c r="B1637" s="16"/>
    </row>
    <row r="1638" spans="1:2" ht="15.75" x14ac:dyDescent="0.2">
      <c r="A1638" s="16"/>
      <c r="B1638" s="16"/>
    </row>
    <row r="1639" spans="1:2" ht="15.75" x14ac:dyDescent="0.2">
      <c r="A1639" s="16"/>
      <c r="B1639" s="16"/>
    </row>
    <row r="1640" spans="1:2" ht="15.75" x14ac:dyDescent="0.2">
      <c r="A1640" s="16"/>
      <c r="B1640" s="16"/>
    </row>
    <row r="1641" spans="1:2" ht="15.75" x14ac:dyDescent="0.2">
      <c r="A1641" s="16"/>
      <c r="B1641" s="16"/>
    </row>
    <row r="1642" spans="1:2" ht="15.75" x14ac:dyDescent="0.2">
      <c r="A1642" s="16"/>
      <c r="B1642" s="16"/>
    </row>
    <row r="1643" spans="1:2" ht="15.75" x14ac:dyDescent="0.2">
      <c r="A1643" s="16"/>
      <c r="B1643" s="16"/>
    </row>
    <row r="1644" spans="1:2" ht="15.75" x14ac:dyDescent="0.2">
      <c r="A1644" s="16"/>
      <c r="B1644" s="16"/>
    </row>
    <row r="1645" spans="1:2" ht="15.75" x14ac:dyDescent="0.2">
      <c r="A1645" s="16"/>
      <c r="B1645" s="16"/>
    </row>
    <row r="1646" spans="1:2" ht="15.75" x14ac:dyDescent="0.2">
      <c r="A1646" s="16"/>
      <c r="B1646" s="16"/>
    </row>
    <row r="1647" spans="1:2" ht="15.75" x14ac:dyDescent="0.2">
      <c r="A1647" s="16"/>
      <c r="B1647" s="16"/>
    </row>
    <row r="1648" spans="1:2" ht="15.75" x14ac:dyDescent="0.2">
      <c r="A1648" s="16"/>
      <c r="B1648" s="16"/>
    </row>
    <row r="1649" spans="1:2" ht="15.75" x14ac:dyDescent="0.2">
      <c r="A1649" s="16"/>
      <c r="B1649" s="16"/>
    </row>
    <row r="1650" spans="1:2" ht="15.75" x14ac:dyDescent="0.2">
      <c r="A1650" s="16"/>
      <c r="B1650" s="16"/>
    </row>
    <row r="1651" spans="1:2" ht="15.75" x14ac:dyDescent="0.2">
      <c r="A1651" s="16"/>
      <c r="B1651" s="16"/>
    </row>
    <row r="1652" spans="1:2" ht="15.75" x14ac:dyDescent="0.2">
      <c r="A1652" s="16"/>
      <c r="B1652" s="16"/>
    </row>
    <row r="1653" spans="1:2" ht="15.75" x14ac:dyDescent="0.2">
      <c r="A1653" s="16"/>
      <c r="B1653" s="16"/>
    </row>
    <row r="1654" spans="1:2" ht="15.75" x14ac:dyDescent="0.2">
      <c r="A1654" s="16"/>
      <c r="B1654" s="16"/>
    </row>
    <row r="1655" spans="1:2" ht="15.75" x14ac:dyDescent="0.2">
      <c r="A1655" s="16"/>
      <c r="B1655" s="16"/>
    </row>
    <row r="1656" spans="1:2" ht="15.75" x14ac:dyDescent="0.2">
      <c r="A1656" s="16"/>
      <c r="B1656" s="16"/>
    </row>
    <row r="1657" spans="1:2" ht="15.75" x14ac:dyDescent="0.2">
      <c r="A1657" s="16"/>
      <c r="B1657" s="16"/>
    </row>
    <row r="1658" spans="1:2" ht="15.75" x14ac:dyDescent="0.2">
      <c r="A1658" s="16"/>
      <c r="B1658" s="16"/>
    </row>
    <row r="1659" spans="1:2" ht="15.75" x14ac:dyDescent="0.2">
      <c r="A1659" s="16"/>
      <c r="B1659" s="16"/>
    </row>
    <row r="1660" spans="1:2" ht="15.75" x14ac:dyDescent="0.2">
      <c r="A1660" s="16"/>
      <c r="B1660" s="16"/>
    </row>
    <row r="1661" spans="1:2" ht="15.75" x14ac:dyDescent="0.2">
      <c r="A1661" s="16"/>
      <c r="B1661" s="16"/>
    </row>
    <row r="1662" spans="1:2" ht="15.75" x14ac:dyDescent="0.2">
      <c r="A1662" s="16"/>
      <c r="B1662" s="16"/>
    </row>
    <row r="1663" spans="1:2" ht="15.75" x14ac:dyDescent="0.2">
      <c r="A1663" s="16"/>
      <c r="B1663" s="16"/>
    </row>
    <row r="1664" spans="1:2" ht="15.75" x14ac:dyDescent="0.2">
      <c r="A1664" s="16"/>
      <c r="B1664" s="16"/>
    </row>
    <row r="1665" spans="1:2" ht="15.75" x14ac:dyDescent="0.2">
      <c r="A1665" s="16"/>
      <c r="B1665" s="16"/>
    </row>
    <row r="1666" spans="1:2" ht="15.75" x14ac:dyDescent="0.2">
      <c r="A1666" s="16"/>
      <c r="B1666" s="16"/>
    </row>
    <row r="1667" spans="1:2" ht="15.75" x14ac:dyDescent="0.2">
      <c r="A1667" s="16"/>
      <c r="B1667" s="16"/>
    </row>
    <row r="1668" spans="1:2" ht="15.75" x14ac:dyDescent="0.2">
      <c r="A1668" s="16"/>
      <c r="B1668" s="16"/>
    </row>
    <row r="1669" spans="1:2" ht="15.75" x14ac:dyDescent="0.2">
      <c r="A1669" s="16"/>
      <c r="B1669" s="16"/>
    </row>
    <row r="1670" spans="1:2" ht="15.75" x14ac:dyDescent="0.2">
      <c r="A1670" s="16"/>
      <c r="B1670" s="16"/>
    </row>
    <row r="1671" spans="1:2" ht="15.75" x14ac:dyDescent="0.2">
      <c r="A1671" s="16"/>
      <c r="B1671" s="16"/>
    </row>
    <row r="1672" spans="1:2" ht="15.75" x14ac:dyDescent="0.2">
      <c r="A1672" s="16"/>
      <c r="B1672" s="16"/>
    </row>
    <row r="1673" spans="1:2" ht="15.75" x14ac:dyDescent="0.2">
      <c r="A1673" s="16"/>
      <c r="B1673" s="16"/>
    </row>
    <row r="1674" spans="1:2" ht="15.75" x14ac:dyDescent="0.2">
      <c r="A1674" s="16"/>
      <c r="B1674" s="16"/>
    </row>
    <row r="1675" spans="1:2" ht="15.75" x14ac:dyDescent="0.2">
      <c r="A1675" s="16"/>
      <c r="B1675" s="16"/>
    </row>
    <row r="1676" spans="1:2" ht="15.75" x14ac:dyDescent="0.2">
      <c r="A1676" s="16"/>
      <c r="B1676" s="16"/>
    </row>
    <row r="1677" spans="1:2" ht="15.75" x14ac:dyDescent="0.2">
      <c r="A1677" s="16"/>
      <c r="B1677" s="16"/>
    </row>
    <row r="1678" spans="1:2" ht="15.75" x14ac:dyDescent="0.2">
      <c r="A1678" s="16"/>
      <c r="B1678" s="16"/>
    </row>
    <row r="1679" spans="1:2" ht="15.75" x14ac:dyDescent="0.2">
      <c r="A1679" s="16"/>
      <c r="B1679" s="16"/>
    </row>
    <row r="1680" spans="1:2" ht="15.75" x14ac:dyDescent="0.2">
      <c r="A1680" s="16"/>
      <c r="B1680" s="16"/>
    </row>
    <row r="1681" spans="1:2" ht="15.75" x14ac:dyDescent="0.2">
      <c r="A1681" s="16"/>
      <c r="B1681" s="16"/>
    </row>
    <row r="1682" spans="1:2" ht="15.75" x14ac:dyDescent="0.2">
      <c r="A1682" s="16"/>
      <c r="B1682" s="16"/>
    </row>
    <row r="1683" spans="1:2" ht="15.75" x14ac:dyDescent="0.2">
      <c r="A1683" s="16"/>
      <c r="B1683" s="16"/>
    </row>
    <row r="1684" spans="1:2" ht="15.75" x14ac:dyDescent="0.2">
      <c r="A1684" s="16"/>
      <c r="B1684" s="16"/>
    </row>
    <row r="1685" spans="1:2" ht="15.75" x14ac:dyDescent="0.2">
      <c r="A1685" s="16"/>
      <c r="B1685" s="16"/>
    </row>
    <row r="1686" spans="1:2" ht="15.75" x14ac:dyDescent="0.2">
      <c r="A1686" s="16"/>
      <c r="B1686" s="16"/>
    </row>
    <row r="1687" spans="1:2" ht="15.75" x14ac:dyDescent="0.2">
      <c r="A1687" s="16"/>
      <c r="B1687" s="16"/>
    </row>
    <row r="1688" spans="1:2" ht="15.75" x14ac:dyDescent="0.2">
      <c r="A1688" s="16"/>
      <c r="B1688" s="16"/>
    </row>
    <row r="1689" spans="1:2" ht="15.75" x14ac:dyDescent="0.2">
      <c r="A1689" s="16"/>
      <c r="B1689" s="16"/>
    </row>
    <row r="1690" spans="1:2" ht="15.75" x14ac:dyDescent="0.2">
      <c r="A1690" s="16"/>
      <c r="B1690" s="16"/>
    </row>
    <row r="1691" spans="1:2" ht="15.75" x14ac:dyDescent="0.2">
      <c r="A1691" s="16"/>
      <c r="B1691" s="16"/>
    </row>
    <row r="1692" spans="1:2" ht="15.75" x14ac:dyDescent="0.2">
      <c r="A1692" s="16"/>
      <c r="B1692" s="16"/>
    </row>
    <row r="1693" spans="1:2" ht="15.75" x14ac:dyDescent="0.2">
      <c r="A1693" s="16"/>
      <c r="B1693" s="16"/>
    </row>
    <row r="1694" spans="1:2" ht="15.75" x14ac:dyDescent="0.2">
      <c r="A1694" s="16"/>
      <c r="B1694" s="16"/>
    </row>
    <row r="1695" spans="1:2" ht="15.75" x14ac:dyDescent="0.2">
      <c r="A1695" s="16"/>
      <c r="B1695" s="16"/>
    </row>
    <row r="1696" spans="1:2" ht="15.75" x14ac:dyDescent="0.2">
      <c r="A1696" s="16"/>
      <c r="B1696" s="16"/>
    </row>
    <row r="1697" spans="1:2" ht="15.75" x14ac:dyDescent="0.2">
      <c r="A1697" s="16"/>
      <c r="B1697" s="16"/>
    </row>
    <row r="1698" spans="1:2" ht="15.75" x14ac:dyDescent="0.2">
      <c r="A1698" s="16"/>
      <c r="B1698" s="16"/>
    </row>
    <row r="1699" spans="1:2" ht="15.75" x14ac:dyDescent="0.2">
      <c r="A1699" s="16"/>
      <c r="B1699" s="16"/>
    </row>
    <row r="1700" spans="1:2" ht="15.75" x14ac:dyDescent="0.2">
      <c r="A1700" s="16"/>
      <c r="B1700" s="16"/>
    </row>
    <row r="1701" spans="1:2" ht="15.75" x14ac:dyDescent="0.2">
      <c r="A1701" s="16"/>
      <c r="B1701" s="16"/>
    </row>
    <row r="1702" spans="1:2" ht="15.75" x14ac:dyDescent="0.2">
      <c r="A1702" s="16"/>
      <c r="B1702" s="16"/>
    </row>
    <row r="1703" spans="1:2" ht="15.75" x14ac:dyDescent="0.2">
      <c r="A1703" s="16"/>
      <c r="B1703" s="16"/>
    </row>
    <row r="1704" spans="1:2" ht="15.75" x14ac:dyDescent="0.2">
      <c r="A1704" s="16"/>
      <c r="B1704" s="16"/>
    </row>
    <row r="1705" spans="1:2" ht="15.75" x14ac:dyDescent="0.2">
      <c r="A1705" s="16"/>
      <c r="B1705" s="16"/>
    </row>
    <row r="1706" spans="1:2" ht="15.75" x14ac:dyDescent="0.2">
      <c r="A1706" s="16"/>
      <c r="B1706" s="16"/>
    </row>
    <row r="1707" spans="1:2" ht="15.75" x14ac:dyDescent="0.2">
      <c r="A1707" s="16"/>
      <c r="B1707" s="16"/>
    </row>
    <row r="1708" spans="1:2" ht="15.75" x14ac:dyDescent="0.2">
      <c r="A1708" s="16"/>
      <c r="B1708" s="16"/>
    </row>
    <row r="1709" spans="1:2" ht="15.75" x14ac:dyDescent="0.2">
      <c r="A1709" s="16"/>
      <c r="B1709" s="16"/>
    </row>
    <row r="1710" spans="1:2" ht="15.75" x14ac:dyDescent="0.2">
      <c r="A1710" s="16"/>
      <c r="B1710" s="16"/>
    </row>
    <row r="1711" spans="1:2" ht="15.75" x14ac:dyDescent="0.2">
      <c r="A1711" s="16"/>
      <c r="B1711" s="16"/>
    </row>
    <row r="1712" spans="1:2" ht="15.75" x14ac:dyDescent="0.2">
      <c r="A1712" s="16"/>
      <c r="B1712" s="16"/>
    </row>
    <row r="1713" spans="1:2" ht="15.75" x14ac:dyDescent="0.2">
      <c r="A1713" s="16"/>
      <c r="B1713" s="16"/>
    </row>
    <row r="1714" spans="1:2" ht="15.75" x14ac:dyDescent="0.2">
      <c r="A1714" s="16"/>
      <c r="B1714" s="16"/>
    </row>
    <row r="1715" spans="1:2" ht="15.75" x14ac:dyDescent="0.2">
      <c r="A1715" s="16"/>
      <c r="B1715" s="16"/>
    </row>
    <row r="1716" spans="1:2" ht="15.75" x14ac:dyDescent="0.2">
      <c r="A1716" s="16"/>
      <c r="B1716" s="16"/>
    </row>
    <row r="1717" spans="1:2" ht="15.75" x14ac:dyDescent="0.2">
      <c r="A1717" s="16"/>
      <c r="B1717" s="16"/>
    </row>
    <row r="1718" spans="1:2" ht="15.75" x14ac:dyDescent="0.2">
      <c r="A1718" s="16"/>
      <c r="B1718" s="16"/>
    </row>
    <row r="1719" spans="1:2" ht="15.75" x14ac:dyDescent="0.2">
      <c r="A1719" s="16"/>
      <c r="B1719" s="16"/>
    </row>
    <row r="1720" spans="1:2" ht="15.75" x14ac:dyDescent="0.2">
      <c r="A1720" s="16"/>
      <c r="B1720" s="16"/>
    </row>
    <row r="1721" spans="1:2" ht="15.75" x14ac:dyDescent="0.2">
      <c r="A1721" s="16"/>
      <c r="B1721" s="16"/>
    </row>
    <row r="1722" spans="1:2" ht="15.75" x14ac:dyDescent="0.2">
      <c r="A1722" s="16"/>
      <c r="B1722" s="16"/>
    </row>
    <row r="1723" spans="1:2" ht="15.75" x14ac:dyDescent="0.2">
      <c r="A1723" s="16"/>
      <c r="B1723" s="16"/>
    </row>
    <row r="1724" spans="1:2" ht="15.75" x14ac:dyDescent="0.2">
      <c r="A1724" s="16"/>
      <c r="B1724" s="16"/>
    </row>
    <row r="1725" spans="1:2" ht="15.75" x14ac:dyDescent="0.2">
      <c r="A1725" s="16"/>
      <c r="B1725" s="16"/>
    </row>
    <row r="1726" spans="1:2" ht="15.75" x14ac:dyDescent="0.2">
      <c r="A1726" s="16"/>
      <c r="B1726" s="16"/>
    </row>
    <row r="1727" spans="1:2" ht="15.75" x14ac:dyDescent="0.2">
      <c r="A1727" s="16"/>
      <c r="B1727" s="16"/>
    </row>
    <row r="1728" spans="1:2" ht="15.75" x14ac:dyDescent="0.2">
      <c r="A1728" s="16"/>
      <c r="B1728" s="16"/>
    </row>
    <row r="1729" spans="1:2" ht="15.75" x14ac:dyDescent="0.2">
      <c r="A1729" s="16"/>
      <c r="B1729" s="16"/>
    </row>
    <row r="1730" spans="1:2" ht="15.75" x14ac:dyDescent="0.2">
      <c r="A1730" s="16"/>
      <c r="B1730" s="16"/>
    </row>
    <row r="1731" spans="1:2" ht="15.75" x14ac:dyDescent="0.2">
      <c r="A1731" s="16"/>
      <c r="B1731" s="16"/>
    </row>
    <row r="1732" spans="1:2" ht="15.75" x14ac:dyDescent="0.2">
      <c r="A1732" s="16"/>
      <c r="B1732" s="16"/>
    </row>
    <row r="1733" spans="1:2" ht="15.75" x14ac:dyDescent="0.2">
      <c r="A1733" s="16"/>
      <c r="B1733" s="16"/>
    </row>
    <row r="1734" spans="1:2" ht="15.75" x14ac:dyDescent="0.2">
      <c r="A1734" s="16"/>
      <c r="B1734" s="16"/>
    </row>
    <row r="1735" spans="1:2" ht="15.75" x14ac:dyDescent="0.2">
      <c r="A1735" s="16"/>
      <c r="B1735" s="16"/>
    </row>
    <row r="1736" spans="1:2" ht="15.75" x14ac:dyDescent="0.2">
      <c r="A1736" s="16"/>
      <c r="B1736" s="16"/>
    </row>
    <row r="1737" spans="1:2" ht="15.75" x14ac:dyDescent="0.2">
      <c r="A1737" s="16"/>
      <c r="B1737" s="16"/>
    </row>
    <row r="1738" spans="1:2" ht="15.75" x14ac:dyDescent="0.2">
      <c r="A1738" s="16"/>
      <c r="B1738" s="16"/>
    </row>
    <row r="1739" spans="1:2" ht="15.75" x14ac:dyDescent="0.2">
      <c r="A1739" s="16"/>
      <c r="B1739" s="16"/>
    </row>
    <row r="1740" spans="1:2" ht="15.75" x14ac:dyDescent="0.2">
      <c r="A1740" s="16"/>
      <c r="B1740" s="16"/>
    </row>
    <row r="1741" spans="1:2" ht="15.75" x14ac:dyDescent="0.2">
      <c r="A1741" s="16"/>
      <c r="B1741" s="16"/>
    </row>
    <row r="1742" spans="1:2" ht="15.75" x14ac:dyDescent="0.2">
      <c r="A1742" s="16"/>
      <c r="B1742" s="16"/>
    </row>
    <row r="1743" spans="1:2" ht="15.75" x14ac:dyDescent="0.2">
      <c r="A1743" s="16"/>
      <c r="B1743" s="16"/>
    </row>
    <row r="1744" spans="1:2" ht="15.75" x14ac:dyDescent="0.2">
      <c r="A1744" s="16"/>
      <c r="B1744" s="16"/>
    </row>
    <row r="1745" spans="1:2" ht="15.75" x14ac:dyDescent="0.2">
      <c r="A1745" s="16"/>
      <c r="B1745" s="16"/>
    </row>
    <row r="1746" spans="1:2" ht="15.75" x14ac:dyDescent="0.2">
      <c r="A1746" s="16"/>
      <c r="B1746" s="16"/>
    </row>
    <row r="1747" spans="1:2" ht="15.75" x14ac:dyDescent="0.2">
      <c r="A1747" s="16"/>
      <c r="B1747" s="16"/>
    </row>
    <row r="1748" spans="1:2" ht="15.75" x14ac:dyDescent="0.2">
      <c r="A1748" s="16"/>
      <c r="B1748" s="16"/>
    </row>
    <row r="1749" spans="1:2" ht="15.75" x14ac:dyDescent="0.2">
      <c r="A1749" s="16"/>
      <c r="B1749" s="16"/>
    </row>
    <row r="1750" spans="1:2" ht="15.75" x14ac:dyDescent="0.2">
      <c r="A1750" s="16"/>
      <c r="B1750" s="16"/>
    </row>
    <row r="1751" spans="1:2" ht="15.75" x14ac:dyDescent="0.2">
      <c r="A1751" s="16"/>
      <c r="B1751" s="16"/>
    </row>
    <row r="1752" spans="1:2" ht="15.75" x14ac:dyDescent="0.2">
      <c r="A1752" s="16"/>
      <c r="B1752" s="16"/>
    </row>
    <row r="1753" spans="1:2" ht="15.75" x14ac:dyDescent="0.2">
      <c r="A1753" s="16"/>
      <c r="B1753" s="16"/>
    </row>
    <row r="1754" spans="1:2" ht="15.75" x14ac:dyDescent="0.2">
      <c r="A1754" s="16"/>
      <c r="B1754" s="16"/>
    </row>
    <row r="1755" spans="1:2" ht="15.75" x14ac:dyDescent="0.2">
      <c r="A1755" s="16"/>
      <c r="B1755" s="16"/>
    </row>
    <row r="1756" spans="1:2" ht="15.75" x14ac:dyDescent="0.2">
      <c r="A1756" s="16"/>
      <c r="B1756" s="16"/>
    </row>
    <row r="1757" spans="1:2" ht="15.75" x14ac:dyDescent="0.2">
      <c r="A1757" s="16"/>
      <c r="B1757" s="16"/>
    </row>
    <row r="1758" spans="1:2" ht="15.75" x14ac:dyDescent="0.2">
      <c r="A1758" s="16"/>
      <c r="B1758" s="16"/>
    </row>
    <row r="1759" spans="1:2" ht="15.75" x14ac:dyDescent="0.2">
      <c r="A1759" s="16"/>
      <c r="B1759" s="16"/>
    </row>
    <row r="1760" spans="1:2" ht="15.75" x14ac:dyDescent="0.2">
      <c r="A1760" s="16"/>
      <c r="B1760" s="16"/>
    </row>
    <row r="1761" spans="1:2" ht="15.75" x14ac:dyDescent="0.2">
      <c r="A1761" s="16"/>
      <c r="B1761" s="16"/>
    </row>
    <row r="1762" spans="1:2" ht="15.75" x14ac:dyDescent="0.2">
      <c r="A1762" s="16"/>
      <c r="B1762" s="16"/>
    </row>
    <row r="1763" spans="1:2" ht="15.75" x14ac:dyDescent="0.2">
      <c r="A1763" s="16"/>
      <c r="B1763" s="16"/>
    </row>
    <row r="1764" spans="1:2" ht="15.75" x14ac:dyDescent="0.2">
      <c r="A1764" s="16"/>
      <c r="B1764" s="16"/>
    </row>
    <row r="1765" spans="1:2" ht="15.75" x14ac:dyDescent="0.2">
      <c r="A1765" s="16"/>
      <c r="B1765" s="16"/>
    </row>
    <row r="1766" spans="1:2" ht="15.75" x14ac:dyDescent="0.2">
      <c r="A1766" s="16"/>
      <c r="B1766" s="16"/>
    </row>
    <row r="1767" spans="1:2" ht="15.75" x14ac:dyDescent="0.2">
      <c r="A1767" s="16"/>
      <c r="B1767" s="16"/>
    </row>
    <row r="1768" spans="1:2" ht="15.75" x14ac:dyDescent="0.2">
      <c r="A1768" s="16"/>
      <c r="B1768" s="16"/>
    </row>
    <row r="1769" spans="1:2" ht="15.75" x14ac:dyDescent="0.2">
      <c r="A1769" s="16"/>
      <c r="B1769" s="16"/>
    </row>
    <row r="1770" spans="1:2" ht="15.75" x14ac:dyDescent="0.2">
      <c r="A1770" s="16"/>
      <c r="B1770" s="16"/>
    </row>
    <row r="1771" spans="1:2" ht="15.75" x14ac:dyDescent="0.2">
      <c r="A1771" s="16"/>
      <c r="B1771" s="16"/>
    </row>
    <row r="1772" spans="1:2" ht="15.75" x14ac:dyDescent="0.2">
      <c r="A1772" s="16"/>
      <c r="B1772" s="16"/>
    </row>
    <row r="1773" spans="1:2" ht="15.75" x14ac:dyDescent="0.2">
      <c r="A1773" s="16"/>
      <c r="B1773" s="16"/>
    </row>
    <row r="1774" spans="1:2" ht="15.75" x14ac:dyDescent="0.2">
      <c r="A1774" s="16"/>
      <c r="B1774" s="16"/>
    </row>
    <row r="1775" spans="1:2" ht="15.75" x14ac:dyDescent="0.2">
      <c r="A1775" s="16"/>
      <c r="B1775" s="16"/>
    </row>
    <row r="1776" spans="1:2" ht="15.75" x14ac:dyDescent="0.2">
      <c r="A1776" s="16"/>
      <c r="B1776" s="16"/>
    </row>
    <row r="1777" spans="1:2" ht="15.75" x14ac:dyDescent="0.2">
      <c r="A1777" s="16"/>
      <c r="B1777" s="16"/>
    </row>
    <row r="1778" spans="1:2" ht="15.75" x14ac:dyDescent="0.2">
      <c r="A1778" s="16"/>
      <c r="B1778" s="16"/>
    </row>
    <row r="1779" spans="1:2" ht="15.75" x14ac:dyDescent="0.2">
      <c r="A1779" s="16"/>
      <c r="B1779" s="16"/>
    </row>
    <row r="1780" spans="1:2" ht="15.75" x14ac:dyDescent="0.2">
      <c r="A1780" s="16"/>
      <c r="B1780" s="16"/>
    </row>
    <row r="1781" spans="1:2" ht="15.75" x14ac:dyDescent="0.2">
      <c r="A1781" s="16"/>
      <c r="B1781" s="16"/>
    </row>
    <row r="1782" spans="1:2" ht="15.75" x14ac:dyDescent="0.2">
      <c r="A1782" s="16"/>
      <c r="B1782" s="16"/>
    </row>
    <row r="1783" spans="1:2" ht="15.75" x14ac:dyDescent="0.2">
      <c r="A1783" s="16"/>
      <c r="B1783" s="16"/>
    </row>
    <row r="1784" spans="1:2" ht="15.75" x14ac:dyDescent="0.2">
      <c r="A1784" s="16"/>
      <c r="B1784" s="16"/>
    </row>
    <row r="1785" spans="1:2" ht="15.75" x14ac:dyDescent="0.2">
      <c r="A1785" s="16"/>
      <c r="B1785" s="16"/>
    </row>
    <row r="1786" spans="1:2" ht="15.75" x14ac:dyDescent="0.2">
      <c r="A1786" s="16"/>
      <c r="B1786" s="16"/>
    </row>
    <row r="1787" spans="1:2" ht="15.75" x14ac:dyDescent="0.2">
      <c r="A1787" s="16"/>
      <c r="B1787" s="16"/>
    </row>
    <row r="1788" spans="1:2" ht="15.75" x14ac:dyDescent="0.2">
      <c r="A1788" s="16"/>
      <c r="B1788" s="16"/>
    </row>
    <row r="1789" spans="1:2" ht="15.75" x14ac:dyDescent="0.2">
      <c r="A1789" s="16"/>
      <c r="B1789" s="16"/>
    </row>
    <row r="1790" spans="1:2" ht="15.75" x14ac:dyDescent="0.2">
      <c r="A1790" s="16"/>
      <c r="B1790" s="16"/>
    </row>
    <row r="1791" spans="1:2" ht="15.75" x14ac:dyDescent="0.2">
      <c r="A1791" s="16"/>
      <c r="B1791" s="16"/>
    </row>
    <row r="1792" spans="1:2" ht="15.75" x14ac:dyDescent="0.2">
      <c r="A1792" s="16"/>
      <c r="B1792" s="16"/>
    </row>
    <row r="1793" spans="1:2" ht="15.75" x14ac:dyDescent="0.2">
      <c r="A1793" s="16"/>
      <c r="B1793" s="16"/>
    </row>
    <row r="1794" spans="1:2" ht="15.75" x14ac:dyDescent="0.2">
      <c r="A1794" s="16"/>
      <c r="B1794" s="16"/>
    </row>
    <row r="1795" spans="1:2" ht="15.75" x14ac:dyDescent="0.2">
      <c r="A1795" s="16"/>
      <c r="B1795" s="16"/>
    </row>
    <row r="1796" spans="1:2" ht="15.75" x14ac:dyDescent="0.2">
      <c r="A1796" s="16"/>
      <c r="B1796" s="16"/>
    </row>
    <row r="1797" spans="1:2" ht="15.75" x14ac:dyDescent="0.2">
      <c r="A1797" s="16"/>
      <c r="B1797" s="16"/>
    </row>
    <row r="1798" spans="1:2" ht="15.75" x14ac:dyDescent="0.2">
      <c r="A1798" s="16"/>
      <c r="B1798" s="16"/>
    </row>
    <row r="1799" spans="1:2" ht="15.75" x14ac:dyDescent="0.2">
      <c r="A1799" s="16"/>
      <c r="B1799" s="16"/>
    </row>
    <row r="1800" spans="1:2" ht="15.75" x14ac:dyDescent="0.2">
      <c r="A1800" s="16"/>
      <c r="B1800" s="16"/>
    </row>
    <row r="1801" spans="1:2" ht="15.75" x14ac:dyDescent="0.2">
      <c r="A1801" s="16"/>
      <c r="B1801" s="16"/>
    </row>
    <row r="1802" spans="1:2" ht="15.75" x14ac:dyDescent="0.2">
      <c r="A1802" s="16"/>
      <c r="B1802" s="16"/>
    </row>
    <row r="1803" spans="1:2" ht="15.75" x14ac:dyDescent="0.2">
      <c r="A1803" s="16"/>
      <c r="B1803" s="16"/>
    </row>
    <row r="1804" spans="1:2" ht="15.75" x14ac:dyDescent="0.2">
      <c r="A1804" s="16"/>
      <c r="B1804" s="16"/>
    </row>
    <row r="1805" spans="1:2" ht="15.75" x14ac:dyDescent="0.2">
      <c r="A1805" s="16"/>
      <c r="B1805" s="16"/>
    </row>
    <row r="1806" spans="1:2" ht="15.75" x14ac:dyDescent="0.2">
      <c r="A1806" s="16"/>
      <c r="B1806" s="16"/>
    </row>
    <row r="1807" spans="1:2" ht="15.75" x14ac:dyDescent="0.2">
      <c r="A1807" s="16"/>
      <c r="B1807" s="16"/>
    </row>
    <row r="1808" spans="1:2" ht="15.75" x14ac:dyDescent="0.2">
      <c r="A1808" s="16"/>
      <c r="B1808" s="16"/>
    </row>
    <row r="1809" spans="1:2" ht="15.75" x14ac:dyDescent="0.2">
      <c r="A1809" s="16"/>
      <c r="B1809" s="16"/>
    </row>
    <row r="1810" spans="1:2" ht="15.75" x14ac:dyDescent="0.2">
      <c r="A1810" s="16"/>
      <c r="B1810" s="16"/>
    </row>
    <row r="1811" spans="1:2" ht="15.75" x14ac:dyDescent="0.2">
      <c r="A1811" s="16"/>
      <c r="B1811" s="16"/>
    </row>
    <row r="1812" spans="1:2" ht="15.75" x14ac:dyDescent="0.2">
      <c r="A1812" s="16"/>
      <c r="B1812" s="16"/>
    </row>
  </sheetData>
  <mergeCells count="22">
    <mergeCell ref="A43:B43"/>
    <mergeCell ref="A2:B2"/>
    <mergeCell ref="A3:B3"/>
    <mergeCell ref="A5:B5"/>
    <mergeCell ref="A6:B6"/>
    <mergeCell ref="A23:B23"/>
    <mergeCell ref="A80:B80"/>
    <mergeCell ref="A81:B81"/>
    <mergeCell ref="A83:B83"/>
    <mergeCell ref="A1:E1"/>
    <mergeCell ref="B9:E9"/>
    <mergeCell ref="A45:B45"/>
    <mergeCell ref="A60:B60"/>
    <mergeCell ref="A61:B61"/>
    <mergeCell ref="A62:B62"/>
    <mergeCell ref="A64:B64"/>
    <mergeCell ref="A79:B79"/>
    <mergeCell ref="A24:B24"/>
    <mergeCell ref="A25:B25"/>
    <mergeCell ref="A27:B27"/>
    <mergeCell ref="A41:B41"/>
    <mergeCell ref="A42:B42"/>
  </mergeCells>
  <printOptions horizontalCentered="1"/>
  <pageMargins left="0" right="0" top="0.39370078740157483" bottom="0.19685039370078741" header="0.51181102362204722" footer="0.51181102362204722"/>
  <pageSetup paperSize="9" scale="83" orientation="portrait" blackAndWhite="1" horizontalDpi="300" verticalDpi="300" r:id="rId1"/>
  <headerFooter alignWithMargins="0">
    <oddFooter>&amp;C&amp;P</oddFooter>
  </headerFooter>
  <rowBreaks count="1" manualBreakCount="1">
    <brk id="59" max="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workbookViewId="0">
      <selection activeCell="G11" sqref="G11"/>
    </sheetView>
  </sheetViews>
  <sheetFormatPr defaultRowHeight="12.75" x14ac:dyDescent="0.2"/>
  <cols>
    <col min="1" max="1" width="46.28515625" customWidth="1"/>
    <col min="2" max="2" width="16.85546875" customWidth="1"/>
    <col min="3" max="3" width="16.5703125" customWidth="1"/>
    <col min="4" max="4" width="15.28515625" hidden="1" customWidth="1"/>
  </cols>
  <sheetData>
    <row r="1" spans="1:6" ht="15" x14ac:dyDescent="0.2">
      <c r="C1" s="180" t="s">
        <v>515</v>
      </c>
      <c r="D1" s="180" t="s">
        <v>192</v>
      </c>
      <c r="E1" s="166"/>
      <c r="F1" s="166"/>
    </row>
    <row r="3" spans="1:6" ht="27" customHeight="1" x14ac:dyDescent="0.2">
      <c r="A3" s="555" t="s">
        <v>200</v>
      </c>
      <c r="B3" s="555"/>
      <c r="C3" s="555"/>
      <c r="D3" s="555"/>
    </row>
    <row r="4" spans="1:6" ht="36" customHeight="1" x14ac:dyDescent="0.2">
      <c r="C4" s="181" t="s">
        <v>45</v>
      </c>
      <c r="D4" s="181" t="s">
        <v>45</v>
      </c>
    </row>
    <row r="5" spans="1:6" ht="25.5" x14ac:dyDescent="0.2">
      <c r="A5" s="43" t="s">
        <v>24</v>
      </c>
      <c r="B5" s="42" t="s">
        <v>59</v>
      </c>
      <c r="C5" s="42" t="s">
        <v>167</v>
      </c>
      <c r="D5" s="42" t="s">
        <v>196</v>
      </c>
    </row>
    <row r="6" spans="1:6" ht="24.95" customHeight="1" x14ac:dyDescent="0.2">
      <c r="A6" s="45" t="s">
        <v>193</v>
      </c>
      <c r="B6" s="44">
        <f>SUM(B7)</f>
        <v>8247</v>
      </c>
      <c r="C6" s="44">
        <f>SUM(C7)</f>
        <v>9406</v>
      </c>
      <c r="D6" s="44">
        <f>SUM(D7)</f>
        <v>0</v>
      </c>
    </row>
    <row r="7" spans="1:6" ht="24.95" customHeight="1" x14ac:dyDescent="0.2">
      <c r="A7" s="46" t="s">
        <v>63</v>
      </c>
      <c r="B7" s="47">
        <v>8247</v>
      </c>
      <c r="C7" s="47">
        <v>9406</v>
      </c>
      <c r="D7" s="47"/>
    </row>
    <row r="8" spans="1:6" ht="24.95" customHeight="1" x14ac:dyDescent="0.2">
      <c r="A8" s="45" t="s">
        <v>194</v>
      </c>
      <c r="B8" s="44">
        <f>SUM(B9:B11)</f>
        <v>22500</v>
      </c>
      <c r="C8" s="44">
        <f>SUM(C9:C11)</f>
        <v>0</v>
      </c>
      <c r="D8" s="44">
        <f>SUM(D9:D11)</f>
        <v>0</v>
      </c>
    </row>
    <row r="9" spans="1:6" ht="24.95" customHeight="1" x14ac:dyDescent="0.2">
      <c r="A9" s="46" t="s">
        <v>64</v>
      </c>
      <c r="B9" s="47">
        <v>6292</v>
      </c>
      <c r="C9" s="47">
        <v>0</v>
      </c>
      <c r="D9" s="47"/>
    </row>
    <row r="10" spans="1:6" ht="24.95" customHeight="1" x14ac:dyDescent="0.2">
      <c r="A10" s="46" t="s">
        <v>65</v>
      </c>
      <c r="B10" s="47">
        <v>1208</v>
      </c>
      <c r="C10" s="47">
        <v>0</v>
      </c>
      <c r="D10" s="47"/>
    </row>
    <row r="11" spans="1:6" ht="24.95" customHeight="1" x14ac:dyDescent="0.2">
      <c r="A11" s="46" t="s">
        <v>66</v>
      </c>
      <c r="B11" s="47">
        <v>15000</v>
      </c>
      <c r="C11" s="47">
        <v>0</v>
      </c>
      <c r="D11" s="47"/>
    </row>
    <row r="12" spans="1:6" ht="24.95" customHeight="1" x14ac:dyDescent="0.2">
      <c r="A12" s="45" t="s">
        <v>195</v>
      </c>
      <c r="B12" s="44">
        <f>SUM(B13:B17)</f>
        <v>29512</v>
      </c>
      <c r="C12" s="44">
        <f>SUM(C13:C17)</f>
        <v>29512</v>
      </c>
      <c r="D12" s="44">
        <f>SUM(D13:D17)</f>
        <v>0</v>
      </c>
    </row>
    <row r="13" spans="1:6" ht="24.95" customHeight="1" x14ac:dyDescent="0.2">
      <c r="A13" s="46" t="s">
        <v>67</v>
      </c>
      <c r="B13" s="47">
        <v>581</v>
      </c>
      <c r="C13" s="47">
        <v>581</v>
      </c>
      <c r="D13" s="47"/>
    </row>
    <row r="14" spans="1:6" ht="24.95" customHeight="1" x14ac:dyDescent="0.2">
      <c r="A14" s="46" t="s">
        <v>68</v>
      </c>
      <c r="B14" s="47">
        <v>766</v>
      </c>
      <c r="C14" s="47">
        <v>766</v>
      </c>
      <c r="D14" s="47"/>
    </row>
    <row r="15" spans="1:6" ht="24.95" customHeight="1" x14ac:dyDescent="0.2">
      <c r="A15" s="46" t="s">
        <v>69</v>
      </c>
      <c r="B15" s="47">
        <v>11106</v>
      </c>
      <c r="C15" s="47">
        <v>11106</v>
      </c>
      <c r="D15" s="47"/>
    </row>
    <row r="16" spans="1:6" ht="24.95" customHeight="1" x14ac:dyDescent="0.2">
      <c r="A16" s="46" t="s">
        <v>70</v>
      </c>
      <c r="B16" s="47">
        <v>1059</v>
      </c>
      <c r="C16" s="47">
        <v>1059</v>
      </c>
      <c r="D16" s="47"/>
    </row>
    <row r="17" spans="1:4" ht="24.95" customHeight="1" x14ac:dyDescent="0.2">
      <c r="A17" s="46" t="s">
        <v>71</v>
      </c>
      <c r="B17" s="47">
        <v>16000</v>
      </c>
      <c r="C17" s="47">
        <v>16000</v>
      </c>
      <c r="D17" s="47"/>
    </row>
    <row r="18" spans="1:4" ht="24.95" customHeight="1" x14ac:dyDescent="0.2">
      <c r="A18" s="48" t="s">
        <v>53</v>
      </c>
      <c r="B18" s="49">
        <f>B12+B8+B6</f>
        <v>60259</v>
      </c>
      <c r="C18" s="49">
        <f>C12+C8+C6</f>
        <v>38918</v>
      </c>
      <c r="D18" s="49">
        <f>D12+D8+D6</f>
        <v>0</v>
      </c>
    </row>
  </sheetData>
  <mergeCells count="1"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indexed="34"/>
  </sheetPr>
  <dimension ref="A1:BX656"/>
  <sheetViews>
    <sheetView showZeros="0" topLeftCell="R1" zoomScale="125" zoomScaleNormal="125" zoomScaleSheetLayoutView="85" workbookViewId="0">
      <selection activeCell="B2" sqref="B2:AA2"/>
    </sheetView>
  </sheetViews>
  <sheetFormatPr defaultRowHeight="15" x14ac:dyDescent="0.2"/>
  <cols>
    <col min="1" max="1" width="5.85546875" customWidth="1"/>
    <col min="2" max="2" width="38.5703125" style="206" customWidth="1"/>
    <col min="3" max="3" width="12.7109375" style="224" customWidth="1"/>
    <col min="4" max="4" width="13.85546875" style="224" customWidth="1"/>
    <col min="5" max="5" width="15.7109375" style="224" hidden="1" customWidth="1"/>
    <col min="6" max="8" width="15.7109375" style="224" customWidth="1"/>
    <col min="9" max="11" width="13.7109375" style="224" customWidth="1"/>
    <col min="12" max="12" width="11.85546875" style="224" hidden="1" customWidth="1"/>
    <col min="13" max="13" width="7.28515625" style="224" hidden="1" customWidth="1"/>
    <col min="14" max="14" width="3.5703125" style="224" hidden="1" customWidth="1"/>
    <col min="15" max="16" width="15.7109375" style="224" hidden="1" customWidth="1"/>
    <col min="17" max="26" width="13.7109375" style="224" customWidth="1"/>
    <col min="27" max="27" width="15.7109375" style="224" customWidth="1"/>
    <col min="28" max="28" width="15.7109375" style="3" customWidth="1"/>
    <col min="29" max="49" width="15.7109375" customWidth="1"/>
    <col min="260" max="260" width="5.85546875" customWidth="1"/>
    <col min="261" max="261" width="38.5703125" customWidth="1"/>
    <col min="262" max="262" width="12.7109375" customWidth="1"/>
    <col min="263" max="263" width="13.85546875" customWidth="1"/>
    <col min="264" max="264" width="0" hidden="1" customWidth="1"/>
    <col min="265" max="267" width="13.7109375" customWidth="1"/>
    <col min="268" max="272" width="0" hidden="1" customWidth="1"/>
    <col min="273" max="282" width="13.7109375" customWidth="1"/>
    <col min="283" max="305" width="15.7109375" customWidth="1"/>
    <col min="516" max="516" width="5.85546875" customWidth="1"/>
    <col min="517" max="517" width="38.5703125" customWidth="1"/>
    <col min="518" max="518" width="12.7109375" customWidth="1"/>
    <col min="519" max="519" width="13.85546875" customWidth="1"/>
    <col min="520" max="520" width="0" hidden="1" customWidth="1"/>
    <col min="521" max="523" width="13.7109375" customWidth="1"/>
    <col min="524" max="528" width="0" hidden="1" customWidth="1"/>
    <col min="529" max="538" width="13.7109375" customWidth="1"/>
    <col min="539" max="561" width="15.7109375" customWidth="1"/>
    <col min="772" max="772" width="5.85546875" customWidth="1"/>
    <col min="773" max="773" width="38.5703125" customWidth="1"/>
    <col min="774" max="774" width="12.7109375" customWidth="1"/>
    <col min="775" max="775" width="13.85546875" customWidth="1"/>
    <col min="776" max="776" width="0" hidden="1" customWidth="1"/>
    <col min="777" max="779" width="13.7109375" customWidth="1"/>
    <col min="780" max="784" width="0" hidden="1" customWidth="1"/>
    <col min="785" max="794" width="13.7109375" customWidth="1"/>
    <col min="795" max="817" width="15.7109375" customWidth="1"/>
    <col min="1028" max="1028" width="5.85546875" customWidth="1"/>
    <col min="1029" max="1029" width="38.5703125" customWidth="1"/>
    <col min="1030" max="1030" width="12.7109375" customWidth="1"/>
    <col min="1031" max="1031" width="13.85546875" customWidth="1"/>
    <col min="1032" max="1032" width="0" hidden="1" customWidth="1"/>
    <col min="1033" max="1035" width="13.7109375" customWidth="1"/>
    <col min="1036" max="1040" width="0" hidden="1" customWidth="1"/>
    <col min="1041" max="1050" width="13.7109375" customWidth="1"/>
    <col min="1051" max="1073" width="15.7109375" customWidth="1"/>
    <col min="1284" max="1284" width="5.85546875" customWidth="1"/>
    <col min="1285" max="1285" width="38.5703125" customWidth="1"/>
    <col min="1286" max="1286" width="12.7109375" customWidth="1"/>
    <col min="1287" max="1287" width="13.85546875" customWidth="1"/>
    <col min="1288" max="1288" width="0" hidden="1" customWidth="1"/>
    <col min="1289" max="1291" width="13.7109375" customWidth="1"/>
    <col min="1292" max="1296" width="0" hidden="1" customWidth="1"/>
    <col min="1297" max="1306" width="13.7109375" customWidth="1"/>
    <col min="1307" max="1329" width="15.7109375" customWidth="1"/>
    <col min="1540" max="1540" width="5.85546875" customWidth="1"/>
    <col min="1541" max="1541" width="38.5703125" customWidth="1"/>
    <col min="1542" max="1542" width="12.7109375" customWidth="1"/>
    <col min="1543" max="1543" width="13.85546875" customWidth="1"/>
    <col min="1544" max="1544" width="0" hidden="1" customWidth="1"/>
    <col min="1545" max="1547" width="13.7109375" customWidth="1"/>
    <col min="1548" max="1552" width="0" hidden="1" customWidth="1"/>
    <col min="1553" max="1562" width="13.7109375" customWidth="1"/>
    <col min="1563" max="1585" width="15.7109375" customWidth="1"/>
    <col min="1796" max="1796" width="5.85546875" customWidth="1"/>
    <col min="1797" max="1797" width="38.5703125" customWidth="1"/>
    <col min="1798" max="1798" width="12.7109375" customWidth="1"/>
    <col min="1799" max="1799" width="13.85546875" customWidth="1"/>
    <col min="1800" max="1800" width="0" hidden="1" customWidth="1"/>
    <col min="1801" max="1803" width="13.7109375" customWidth="1"/>
    <col min="1804" max="1808" width="0" hidden="1" customWidth="1"/>
    <col min="1809" max="1818" width="13.7109375" customWidth="1"/>
    <col min="1819" max="1841" width="15.7109375" customWidth="1"/>
    <col min="2052" max="2052" width="5.85546875" customWidth="1"/>
    <col min="2053" max="2053" width="38.5703125" customWidth="1"/>
    <col min="2054" max="2054" width="12.7109375" customWidth="1"/>
    <col min="2055" max="2055" width="13.85546875" customWidth="1"/>
    <col min="2056" max="2056" width="0" hidden="1" customWidth="1"/>
    <col min="2057" max="2059" width="13.7109375" customWidth="1"/>
    <col min="2060" max="2064" width="0" hidden="1" customWidth="1"/>
    <col min="2065" max="2074" width="13.7109375" customWidth="1"/>
    <col min="2075" max="2097" width="15.7109375" customWidth="1"/>
    <col min="2308" max="2308" width="5.85546875" customWidth="1"/>
    <col min="2309" max="2309" width="38.5703125" customWidth="1"/>
    <col min="2310" max="2310" width="12.7109375" customWidth="1"/>
    <col min="2311" max="2311" width="13.85546875" customWidth="1"/>
    <col min="2312" max="2312" width="0" hidden="1" customWidth="1"/>
    <col min="2313" max="2315" width="13.7109375" customWidth="1"/>
    <col min="2316" max="2320" width="0" hidden="1" customWidth="1"/>
    <col min="2321" max="2330" width="13.7109375" customWidth="1"/>
    <col min="2331" max="2353" width="15.7109375" customWidth="1"/>
    <col min="2564" max="2564" width="5.85546875" customWidth="1"/>
    <col min="2565" max="2565" width="38.5703125" customWidth="1"/>
    <col min="2566" max="2566" width="12.7109375" customWidth="1"/>
    <col min="2567" max="2567" width="13.85546875" customWidth="1"/>
    <col min="2568" max="2568" width="0" hidden="1" customWidth="1"/>
    <col min="2569" max="2571" width="13.7109375" customWidth="1"/>
    <col min="2572" max="2576" width="0" hidden="1" customWidth="1"/>
    <col min="2577" max="2586" width="13.7109375" customWidth="1"/>
    <col min="2587" max="2609" width="15.7109375" customWidth="1"/>
    <col min="2820" max="2820" width="5.85546875" customWidth="1"/>
    <col min="2821" max="2821" width="38.5703125" customWidth="1"/>
    <col min="2822" max="2822" width="12.7109375" customWidth="1"/>
    <col min="2823" max="2823" width="13.85546875" customWidth="1"/>
    <col min="2824" max="2824" width="0" hidden="1" customWidth="1"/>
    <col min="2825" max="2827" width="13.7109375" customWidth="1"/>
    <col min="2828" max="2832" width="0" hidden="1" customWidth="1"/>
    <col min="2833" max="2842" width="13.7109375" customWidth="1"/>
    <col min="2843" max="2865" width="15.7109375" customWidth="1"/>
    <col min="3076" max="3076" width="5.85546875" customWidth="1"/>
    <col min="3077" max="3077" width="38.5703125" customWidth="1"/>
    <col min="3078" max="3078" width="12.7109375" customWidth="1"/>
    <col min="3079" max="3079" width="13.85546875" customWidth="1"/>
    <col min="3080" max="3080" width="0" hidden="1" customWidth="1"/>
    <col min="3081" max="3083" width="13.7109375" customWidth="1"/>
    <col min="3084" max="3088" width="0" hidden="1" customWidth="1"/>
    <col min="3089" max="3098" width="13.7109375" customWidth="1"/>
    <col min="3099" max="3121" width="15.7109375" customWidth="1"/>
    <col min="3332" max="3332" width="5.85546875" customWidth="1"/>
    <col min="3333" max="3333" width="38.5703125" customWidth="1"/>
    <col min="3334" max="3334" width="12.7109375" customWidth="1"/>
    <col min="3335" max="3335" width="13.85546875" customWidth="1"/>
    <col min="3336" max="3336" width="0" hidden="1" customWidth="1"/>
    <col min="3337" max="3339" width="13.7109375" customWidth="1"/>
    <col min="3340" max="3344" width="0" hidden="1" customWidth="1"/>
    <col min="3345" max="3354" width="13.7109375" customWidth="1"/>
    <col min="3355" max="3377" width="15.7109375" customWidth="1"/>
    <col min="3588" max="3588" width="5.85546875" customWidth="1"/>
    <col min="3589" max="3589" width="38.5703125" customWidth="1"/>
    <col min="3590" max="3590" width="12.7109375" customWidth="1"/>
    <col min="3591" max="3591" width="13.85546875" customWidth="1"/>
    <col min="3592" max="3592" width="0" hidden="1" customWidth="1"/>
    <col min="3593" max="3595" width="13.7109375" customWidth="1"/>
    <col min="3596" max="3600" width="0" hidden="1" customWidth="1"/>
    <col min="3601" max="3610" width="13.7109375" customWidth="1"/>
    <col min="3611" max="3633" width="15.7109375" customWidth="1"/>
    <col min="3844" max="3844" width="5.85546875" customWidth="1"/>
    <col min="3845" max="3845" width="38.5703125" customWidth="1"/>
    <col min="3846" max="3846" width="12.7109375" customWidth="1"/>
    <col min="3847" max="3847" width="13.85546875" customWidth="1"/>
    <col min="3848" max="3848" width="0" hidden="1" customWidth="1"/>
    <col min="3849" max="3851" width="13.7109375" customWidth="1"/>
    <col min="3852" max="3856" width="0" hidden="1" customWidth="1"/>
    <col min="3857" max="3866" width="13.7109375" customWidth="1"/>
    <col min="3867" max="3889" width="15.7109375" customWidth="1"/>
    <col min="4100" max="4100" width="5.85546875" customWidth="1"/>
    <col min="4101" max="4101" width="38.5703125" customWidth="1"/>
    <col min="4102" max="4102" width="12.7109375" customWidth="1"/>
    <col min="4103" max="4103" width="13.85546875" customWidth="1"/>
    <col min="4104" max="4104" width="0" hidden="1" customWidth="1"/>
    <col min="4105" max="4107" width="13.7109375" customWidth="1"/>
    <col min="4108" max="4112" width="0" hidden="1" customWidth="1"/>
    <col min="4113" max="4122" width="13.7109375" customWidth="1"/>
    <col min="4123" max="4145" width="15.7109375" customWidth="1"/>
    <col min="4356" max="4356" width="5.85546875" customWidth="1"/>
    <col min="4357" max="4357" width="38.5703125" customWidth="1"/>
    <col min="4358" max="4358" width="12.7109375" customWidth="1"/>
    <col min="4359" max="4359" width="13.85546875" customWidth="1"/>
    <col min="4360" max="4360" width="0" hidden="1" customWidth="1"/>
    <col min="4361" max="4363" width="13.7109375" customWidth="1"/>
    <col min="4364" max="4368" width="0" hidden="1" customWidth="1"/>
    <col min="4369" max="4378" width="13.7109375" customWidth="1"/>
    <col min="4379" max="4401" width="15.7109375" customWidth="1"/>
    <col min="4612" max="4612" width="5.85546875" customWidth="1"/>
    <col min="4613" max="4613" width="38.5703125" customWidth="1"/>
    <col min="4614" max="4614" width="12.7109375" customWidth="1"/>
    <col min="4615" max="4615" width="13.85546875" customWidth="1"/>
    <col min="4616" max="4616" width="0" hidden="1" customWidth="1"/>
    <col min="4617" max="4619" width="13.7109375" customWidth="1"/>
    <col min="4620" max="4624" width="0" hidden="1" customWidth="1"/>
    <col min="4625" max="4634" width="13.7109375" customWidth="1"/>
    <col min="4635" max="4657" width="15.7109375" customWidth="1"/>
    <col min="4868" max="4868" width="5.85546875" customWidth="1"/>
    <col min="4869" max="4869" width="38.5703125" customWidth="1"/>
    <col min="4870" max="4870" width="12.7109375" customWidth="1"/>
    <col min="4871" max="4871" width="13.85546875" customWidth="1"/>
    <col min="4872" max="4872" width="0" hidden="1" customWidth="1"/>
    <col min="4873" max="4875" width="13.7109375" customWidth="1"/>
    <col min="4876" max="4880" width="0" hidden="1" customWidth="1"/>
    <col min="4881" max="4890" width="13.7109375" customWidth="1"/>
    <col min="4891" max="4913" width="15.7109375" customWidth="1"/>
    <col min="5124" max="5124" width="5.85546875" customWidth="1"/>
    <col min="5125" max="5125" width="38.5703125" customWidth="1"/>
    <col min="5126" max="5126" width="12.7109375" customWidth="1"/>
    <col min="5127" max="5127" width="13.85546875" customWidth="1"/>
    <col min="5128" max="5128" width="0" hidden="1" customWidth="1"/>
    <col min="5129" max="5131" width="13.7109375" customWidth="1"/>
    <col min="5132" max="5136" width="0" hidden="1" customWidth="1"/>
    <col min="5137" max="5146" width="13.7109375" customWidth="1"/>
    <col min="5147" max="5169" width="15.7109375" customWidth="1"/>
    <col min="5380" max="5380" width="5.85546875" customWidth="1"/>
    <col min="5381" max="5381" width="38.5703125" customWidth="1"/>
    <col min="5382" max="5382" width="12.7109375" customWidth="1"/>
    <col min="5383" max="5383" width="13.85546875" customWidth="1"/>
    <col min="5384" max="5384" width="0" hidden="1" customWidth="1"/>
    <col min="5385" max="5387" width="13.7109375" customWidth="1"/>
    <col min="5388" max="5392" width="0" hidden="1" customWidth="1"/>
    <col min="5393" max="5402" width="13.7109375" customWidth="1"/>
    <col min="5403" max="5425" width="15.7109375" customWidth="1"/>
    <col min="5636" max="5636" width="5.85546875" customWidth="1"/>
    <col min="5637" max="5637" width="38.5703125" customWidth="1"/>
    <col min="5638" max="5638" width="12.7109375" customWidth="1"/>
    <col min="5639" max="5639" width="13.85546875" customWidth="1"/>
    <col min="5640" max="5640" width="0" hidden="1" customWidth="1"/>
    <col min="5641" max="5643" width="13.7109375" customWidth="1"/>
    <col min="5644" max="5648" width="0" hidden="1" customWidth="1"/>
    <col min="5649" max="5658" width="13.7109375" customWidth="1"/>
    <col min="5659" max="5681" width="15.7109375" customWidth="1"/>
    <col min="5892" max="5892" width="5.85546875" customWidth="1"/>
    <col min="5893" max="5893" width="38.5703125" customWidth="1"/>
    <col min="5894" max="5894" width="12.7109375" customWidth="1"/>
    <col min="5895" max="5895" width="13.85546875" customWidth="1"/>
    <col min="5896" max="5896" width="0" hidden="1" customWidth="1"/>
    <col min="5897" max="5899" width="13.7109375" customWidth="1"/>
    <col min="5900" max="5904" width="0" hidden="1" customWidth="1"/>
    <col min="5905" max="5914" width="13.7109375" customWidth="1"/>
    <col min="5915" max="5937" width="15.7109375" customWidth="1"/>
    <col min="6148" max="6148" width="5.85546875" customWidth="1"/>
    <col min="6149" max="6149" width="38.5703125" customWidth="1"/>
    <col min="6150" max="6150" width="12.7109375" customWidth="1"/>
    <col min="6151" max="6151" width="13.85546875" customWidth="1"/>
    <col min="6152" max="6152" width="0" hidden="1" customWidth="1"/>
    <col min="6153" max="6155" width="13.7109375" customWidth="1"/>
    <col min="6156" max="6160" width="0" hidden="1" customWidth="1"/>
    <col min="6161" max="6170" width="13.7109375" customWidth="1"/>
    <col min="6171" max="6193" width="15.7109375" customWidth="1"/>
    <col min="6404" max="6404" width="5.85546875" customWidth="1"/>
    <col min="6405" max="6405" width="38.5703125" customWidth="1"/>
    <col min="6406" max="6406" width="12.7109375" customWidth="1"/>
    <col min="6407" max="6407" width="13.85546875" customWidth="1"/>
    <col min="6408" max="6408" width="0" hidden="1" customWidth="1"/>
    <col min="6409" max="6411" width="13.7109375" customWidth="1"/>
    <col min="6412" max="6416" width="0" hidden="1" customWidth="1"/>
    <col min="6417" max="6426" width="13.7109375" customWidth="1"/>
    <col min="6427" max="6449" width="15.7109375" customWidth="1"/>
    <col min="6660" max="6660" width="5.85546875" customWidth="1"/>
    <col min="6661" max="6661" width="38.5703125" customWidth="1"/>
    <col min="6662" max="6662" width="12.7109375" customWidth="1"/>
    <col min="6663" max="6663" width="13.85546875" customWidth="1"/>
    <col min="6664" max="6664" width="0" hidden="1" customWidth="1"/>
    <col min="6665" max="6667" width="13.7109375" customWidth="1"/>
    <col min="6668" max="6672" width="0" hidden="1" customWidth="1"/>
    <col min="6673" max="6682" width="13.7109375" customWidth="1"/>
    <col min="6683" max="6705" width="15.7109375" customWidth="1"/>
    <col min="6916" max="6916" width="5.85546875" customWidth="1"/>
    <col min="6917" max="6917" width="38.5703125" customWidth="1"/>
    <col min="6918" max="6918" width="12.7109375" customWidth="1"/>
    <col min="6919" max="6919" width="13.85546875" customWidth="1"/>
    <col min="6920" max="6920" width="0" hidden="1" customWidth="1"/>
    <col min="6921" max="6923" width="13.7109375" customWidth="1"/>
    <col min="6924" max="6928" width="0" hidden="1" customWidth="1"/>
    <col min="6929" max="6938" width="13.7109375" customWidth="1"/>
    <col min="6939" max="6961" width="15.7109375" customWidth="1"/>
    <col min="7172" max="7172" width="5.85546875" customWidth="1"/>
    <col min="7173" max="7173" width="38.5703125" customWidth="1"/>
    <col min="7174" max="7174" width="12.7109375" customWidth="1"/>
    <col min="7175" max="7175" width="13.85546875" customWidth="1"/>
    <col min="7176" max="7176" width="0" hidden="1" customWidth="1"/>
    <col min="7177" max="7179" width="13.7109375" customWidth="1"/>
    <col min="7180" max="7184" width="0" hidden="1" customWidth="1"/>
    <col min="7185" max="7194" width="13.7109375" customWidth="1"/>
    <col min="7195" max="7217" width="15.7109375" customWidth="1"/>
    <col min="7428" max="7428" width="5.85546875" customWidth="1"/>
    <col min="7429" max="7429" width="38.5703125" customWidth="1"/>
    <col min="7430" max="7430" width="12.7109375" customWidth="1"/>
    <col min="7431" max="7431" width="13.85546875" customWidth="1"/>
    <col min="7432" max="7432" width="0" hidden="1" customWidth="1"/>
    <col min="7433" max="7435" width="13.7109375" customWidth="1"/>
    <col min="7436" max="7440" width="0" hidden="1" customWidth="1"/>
    <col min="7441" max="7450" width="13.7109375" customWidth="1"/>
    <col min="7451" max="7473" width="15.7109375" customWidth="1"/>
    <col min="7684" max="7684" width="5.85546875" customWidth="1"/>
    <col min="7685" max="7685" width="38.5703125" customWidth="1"/>
    <col min="7686" max="7686" width="12.7109375" customWidth="1"/>
    <col min="7687" max="7687" width="13.85546875" customWidth="1"/>
    <col min="7688" max="7688" width="0" hidden="1" customWidth="1"/>
    <col min="7689" max="7691" width="13.7109375" customWidth="1"/>
    <col min="7692" max="7696" width="0" hidden="1" customWidth="1"/>
    <col min="7697" max="7706" width="13.7109375" customWidth="1"/>
    <col min="7707" max="7729" width="15.7109375" customWidth="1"/>
    <col min="7940" max="7940" width="5.85546875" customWidth="1"/>
    <col min="7941" max="7941" width="38.5703125" customWidth="1"/>
    <col min="7942" max="7942" width="12.7109375" customWidth="1"/>
    <col min="7943" max="7943" width="13.85546875" customWidth="1"/>
    <col min="7944" max="7944" width="0" hidden="1" customWidth="1"/>
    <col min="7945" max="7947" width="13.7109375" customWidth="1"/>
    <col min="7948" max="7952" width="0" hidden="1" customWidth="1"/>
    <col min="7953" max="7962" width="13.7109375" customWidth="1"/>
    <col min="7963" max="7985" width="15.7109375" customWidth="1"/>
    <col min="8196" max="8196" width="5.85546875" customWidth="1"/>
    <col min="8197" max="8197" width="38.5703125" customWidth="1"/>
    <col min="8198" max="8198" width="12.7109375" customWidth="1"/>
    <col min="8199" max="8199" width="13.85546875" customWidth="1"/>
    <col min="8200" max="8200" width="0" hidden="1" customWidth="1"/>
    <col min="8201" max="8203" width="13.7109375" customWidth="1"/>
    <col min="8204" max="8208" width="0" hidden="1" customWidth="1"/>
    <col min="8209" max="8218" width="13.7109375" customWidth="1"/>
    <col min="8219" max="8241" width="15.7109375" customWidth="1"/>
    <col min="8452" max="8452" width="5.85546875" customWidth="1"/>
    <col min="8453" max="8453" width="38.5703125" customWidth="1"/>
    <col min="8454" max="8454" width="12.7109375" customWidth="1"/>
    <col min="8455" max="8455" width="13.85546875" customWidth="1"/>
    <col min="8456" max="8456" width="0" hidden="1" customWidth="1"/>
    <col min="8457" max="8459" width="13.7109375" customWidth="1"/>
    <col min="8460" max="8464" width="0" hidden="1" customWidth="1"/>
    <col min="8465" max="8474" width="13.7109375" customWidth="1"/>
    <col min="8475" max="8497" width="15.7109375" customWidth="1"/>
    <col min="8708" max="8708" width="5.85546875" customWidth="1"/>
    <col min="8709" max="8709" width="38.5703125" customWidth="1"/>
    <col min="8710" max="8710" width="12.7109375" customWidth="1"/>
    <col min="8711" max="8711" width="13.85546875" customWidth="1"/>
    <col min="8712" max="8712" width="0" hidden="1" customWidth="1"/>
    <col min="8713" max="8715" width="13.7109375" customWidth="1"/>
    <col min="8716" max="8720" width="0" hidden="1" customWidth="1"/>
    <col min="8721" max="8730" width="13.7109375" customWidth="1"/>
    <col min="8731" max="8753" width="15.7109375" customWidth="1"/>
    <col min="8964" max="8964" width="5.85546875" customWidth="1"/>
    <col min="8965" max="8965" width="38.5703125" customWidth="1"/>
    <col min="8966" max="8966" width="12.7109375" customWidth="1"/>
    <col min="8967" max="8967" width="13.85546875" customWidth="1"/>
    <col min="8968" max="8968" width="0" hidden="1" customWidth="1"/>
    <col min="8969" max="8971" width="13.7109375" customWidth="1"/>
    <col min="8972" max="8976" width="0" hidden="1" customWidth="1"/>
    <col min="8977" max="8986" width="13.7109375" customWidth="1"/>
    <col min="8987" max="9009" width="15.7109375" customWidth="1"/>
    <col min="9220" max="9220" width="5.85546875" customWidth="1"/>
    <col min="9221" max="9221" width="38.5703125" customWidth="1"/>
    <col min="9222" max="9222" width="12.7109375" customWidth="1"/>
    <col min="9223" max="9223" width="13.85546875" customWidth="1"/>
    <col min="9224" max="9224" width="0" hidden="1" customWidth="1"/>
    <col min="9225" max="9227" width="13.7109375" customWidth="1"/>
    <col min="9228" max="9232" width="0" hidden="1" customWidth="1"/>
    <col min="9233" max="9242" width="13.7109375" customWidth="1"/>
    <col min="9243" max="9265" width="15.7109375" customWidth="1"/>
    <col min="9476" max="9476" width="5.85546875" customWidth="1"/>
    <col min="9477" max="9477" width="38.5703125" customWidth="1"/>
    <col min="9478" max="9478" width="12.7109375" customWidth="1"/>
    <col min="9479" max="9479" width="13.85546875" customWidth="1"/>
    <col min="9480" max="9480" width="0" hidden="1" customWidth="1"/>
    <col min="9481" max="9483" width="13.7109375" customWidth="1"/>
    <col min="9484" max="9488" width="0" hidden="1" customWidth="1"/>
    <col min="9489" max="9498" width="13.7109375" customWidth="1"/>
    <col min="9499" max="9521" width="15.7109375" customWidth="1"/>
    <col min="9732" max="9732" width="5.85546875" customWidth="1"/>
    <col min="9733" max="9733" width="38.5703125" customWidth="1"/>
    <col min="9734" max="9734" width="12.7109375" customWidth="1"/>
    <col min="9735" max="9735" width="13.85546875" customWidth="1"/>
    <col min="9736" max="9736" width="0" hidden="1" customWidth="1"/>
    <col min="9737" max="9739" width="13.7109375" customWidth="1"/>
    <col min="9740" max="9744" width="0" hidden="1" customWidth="1"/>
    <col min="9745" max="9754" width="13.7109375" customWidth="1"/>
    <col min="9755" max="9777" width="15.7109375" customWidth="1"/>
    <col min="9988" max="9988" width="5.85546875" customWidth="1"/>
    <col min="9989" max="9989" width="38.5703125" customWidth="1"/>
    <col min="9990" max="9990" width="12.7109375" customWidth="1"/>
    <col min="9991" max="9991" width="13.85546875" customWidth="1"/>
    <col min="9992" max="9992" width="0" hidden="1" customWidth="1"/>
    <col min="9993" max="9995" width="13.7109375" customWidth="1"/>
    <col min="9996" max="10000" width="0" hidden="1" customWidth="1"/>
    <col min="10001" max="10010" width="13.7109375" customWidth="1"/>
    <col min="10011" max="10033" width="15.7109375" customWidth="1"/>
    <col min="10244" max="10244" width="5.85546875" customWidth="1"/>
    <col min="10245" max="10245" width="38.5703125" customWidth="1"/>
    <col min="10246" max="10246" width="12.7109375" customWidth="1"/>
    <col min="10247" max="10247" width="13.85546875" customWidth="1"/>
    <col min="10248" max="10248" width="0" hidden="1" customWidth="1"/>
    <col min="10249" max="10251" width="13.7109375" customWidth="1"/>
    <col min="10252" max="10256" width="0" hidden="1" customWidth="1"/>
    <col min="10257" max="10266" width="13.7109375" customWidth="1"/>
    <col min="10267" max="10289" width="15.7109375" customWidth="1"/>
    <col min="10500" max="10500" width="5.85546875" customWidth="1"/>
    <col min="10501" max="10501" width="38.5703125" customWidth="1"/>
    <col min="10502" max="10502" width="12.7109375" customWidth="1"/>
    <col min="10503" max="10503" width="13.85546875" customWidth="1"/>
    <col min="10504" max="10504" width="0" hidden="1" customWidth="1"/>
    <col min="10505" max="10507" width="13.7109375" customWidth="1"/>
    <col min="10508" max="10512" width="0" hidden="1" customWidth="1"/>
    <col min="10513" max="10522" width="13.7109375" customWidth="1"/>
    <col min="10523" max="10545" width="15.7109375" customWidth="1"/>
    <col min="10756" max="10756" width="5.85546875" customWidth="1"/>
    <col min="10757" max="10757" width="38.5703125" customWidth="1"/>
    <col min="10758" max="10758" width="12.7109375" customWidth="1"/>
    <col min="10759" max="10759" width="13.85546875" customWidth="1"/>
    <col min="10760" max="10760" width="0" hidden="1" customWidth="1"/>
    <col min="10761" max="10763" width="13.7109375" customWidth="1"/>
    <col min="10764" max="10768" width="0" hidden="1" customWidth="1"/>
    <col min="10769" max="10778" width="13.7109375" customWidth="1"/>
    <col min="10779" max="10801" width="15.7109375" customWidth="1"/>
    <col min="11012" max="11012" width="5.85546875" customWidth="1"/>
    <col min="11013" max="11013" width="38.5703125" customWidth="1"/>
    <col min="11014" max="11014" width="12.7109375" customWidth="1"/>
    <col min="11015" max="11015" width="13.85546875" customWidth="1"/>
    <col min="11016" max="11016" width="0" hidden="1" customWidth="1"/>
    <col min="11017" max="11019" width="13.7109375" customWidth="1"/>
    <col min="11020" max="11024" width="0" hidden="1" customWidth="1"/>
    <col min="11025" max="11034" width="13.7109375" customWidth="1"/>
    <col min="11035" max="11057" width="15.7109375" customWidth="1"/>
    <col min="11268" max="11268" width="5.85546875" customWidth="1"/>
    <col min="11269" max="11269" width="38.5703125" customWidth="1"/>
    <col min="11270" max="11270" width="12.7109375" customWidth="1"/>
    <col min="11271" max="11271" width="13.85546875" customWidth="1"/>
    <col min="11272" max="11272" width="0" hidden="1" customWidth="1"/>
    <col min="11273" max="11275" width="13.7109375" customWidth="1"/>
    <col min="11276" max="11280" width="0" hidden="1" customWidth="1"/>
    <col min="11281" max="11290" width="13.7109375" customWidth="1"/>
    <col min="11291" max="11313" width="15.7109375" customWidth="1"/>
    <col min="11524" max="11524" width="5.85546875" customWidth="1"/>
    <col min="11525" max="11525" width="38.5703125" customWidth="1"/>
    <col min="11526" max="11526" width="12.7109375" customWidth="1"/>
    <col min="11527" max="11527" width="13.85546875" customWidth="1"/>
    <col min="11528" max="11528" width="0" hidden="1" customWidth="1"/>
    <col min="11529" max="11531" width="13.7109375" customWidth="1"/>
    <col min="11532" max="11536" width="0" hidden="1" customWidth="1"/>
    <col min="11537" max="11546" width="13.7109375" customWidth="1"/>
    <col min="11547" max="11569" width="15.7109375" customWidth="1"/>
    <col min="11780" max="11780" width="5.85546875" customWidth="1"/>
    <col min="11781" max="11781" width="38.5703125" customWidth="1"/>
    <col min="11782" max="11782" width="12.7109375" customWidth="1"/>
    <col min="11783" max="11783" width="13.85546875" customWidth="1"/>
    <col min="11784" max="11784" width="0" hidden="1" customWidth="1"/>
    <col min="11785" max="11787" width="13.7109375" customWidth="1"/>
    <col min="11788" max="11792" width="0" hidden="1" customWidth="1"/>
    <col min="11793" max="11802" width="13.7109375" customWidth="1"/>
    <col min="11803" max="11825" width="15.7109375" customWidth="1"/>
    <col min="12036" max="12036" width="5.85546875" customWidth="1"/>
    <col min="12037" max="12037" width="38.5703125" customWidth="1"/>
    <col min="12038" max="12038" width="12.7109375" customWidth="1"/>
    <col min="12039" max="12039" width="13.85546875" customWidth="1"/>
    <col min="12040" max="12040" width="0" hidden="1" customWidth="1"/>
    <col min="12041" max="12043" width="13.7109375" customWidth="1"/>
    <col min="12044" max="12048" width="0" hidden="1" customWidth="1"/>
    <col min="12049" max="12058" width="13.7109375" customWidth="1"/>
    <col min="12059" max="12081" width="15.7109375" customWidth="1"/>
    <col min="12292" max="12292" width="5.85546875" customWidth="1"/>
    <col min="12293" max="12293" width="38.5703125" customWidth="1"/>
    <col min="12294" max="12294" width="12.7109375" customWidth="1"/>
    <col min="12295" max="12295" width="13.85546875" customWidth="1"/>
    <col min="12296" max="12296" width="0" hidden="1" customWidth="1"/>
    <col min="12297" max="12299" width="13.7109375" customWidth="1"/>
    <col min="12300" max="12304" width="0" hidden="1" customWidth="1"/>
    <col min="12305" max="12314" width="13.7109375" customWidth="1"/>
    <col min="12315" max="12337" width="15.7109375" customWidth="1"/>
    <col min="12548" max="12548" width="5.85546875" customWidth="1"/>
    <col min="12549" max="12549" width="38.5703125" customWidth="1"/>
    <col min="12550" max="12550" width="12.7109375" customWidth="1"/>
    <col min="12551" max="12551" width="13.85546875" customWidth="1"/>
    <col min="12552" max="12552" width="0" hidden="1" customWidth="1"/>
    <col min="12553" max="12555" width="13.7109375" customWidth="1"/>
    <col min="12556" max="12560" width="0" hidden="1" customWidth="1"/>
    <col min="12561" max="12570" width="13.7109375" customWidth="1"/>
    <col min="12571" max="12593" width="15.7109375" customWidth="1"/>
    <col min="12804" max="12804" width="5.85546875" customWidth="1"/>
    <col min="12805" max="12805" width="38.5703125" customWidth="1"/>
    <col min="12806" max="12806" width="12.7109375" customWidth="1"/>
    <col min="12807" max="12807" width="13.85546875" customWidth="1"/>
    <col min="12808" max="12808" width="0" hidden="1" customWidth="1"/>
    <col min="12809" max="12811" width="13.7109375" customWidth="1"/>
    <col min="12812" max="12816" width="0" hidden="1" customWidth="1"/>
    <col min="12817" max="12826" width="13.7109375" customWidth="1"/>
    <col min="12827" max="12849" width="15.7109375" customWidth="1"/>
    <col min="13060" max="13060" width="5.85546875" customWidth="1"/>
    <col min="13061" max="13061" width="38.5703125" customWidth="1"/>
    <col min="13062" max="13062" width="12.7109375" customWidth="1"/>
    <col min="13063" max="13063" width="13.85546875" customWidth="1"/>
    <col min="13064" max="13064" width="0" hidden="1" customWidth="1"/>
    <col min="13065" max="13067" width="13.7109375" customWidth="1"/>
    <col min="13068" max="13072" width="0" hidden="1" customWidth="1"/>
    <col min="13073" max="13082" width="13.7109375" customWidth="1"/>
    <col min="13083" max="13105" width="15.7109375" customWidth="1"/>
    <col min="13316" max="13316" width="5.85546875" customWidth="1"/>
    <col min="13317" max="13317" width="38.5703125" customWidth="1"/>
    <col min="13318" max="13318" width="12.7109375" customWidth="1"/>
    <col min="13319" max="13319" width="13.85546875" customWidth="1"/>
    <col min="13320" max="13320" width="0" hidden="1" customWidth="1"/>
    <col min="13321" max="13323" width="13.7109375" customWidth="1"/>
    <col min="13324" max="13328" width="0" hidden="1" customWidth="1"/>
    <col min="13329" max="13338" width="13.7109375" customWidth="1"/>
    <col min="13339" max="13361" width="15.7109375" customWidth="1"/>
    <col min="13572" max="13572" width="5.85546875" customWidth="1"/>
    <col min="13573" max="13573" width="38.5703125" customWidth="1"/>
    <col min="13574" max="13574" width="12.7109375" customWidth="1"/>
    <col min="13575" max="13575" width="13.85546875" customWidth="1"/>
    <col min="13576" max="13576" width="0" hidden="1" customWidth="1"/>
    <col min="13577" max="13579" width="13.7109375" customWidth="1"/>
    <col min="13580" max="13584" width="0" hidden="1" customWidth="1"/>
    <col min="13585" max="13594" width="13.7109375" customWidth="1"/>
    <col min="13595" max="13617" width="15.7109375" customWidth="1"/>
    <col min="13828" max="13828" width="5.85546875" customWidth="1"/>
    <col min="13829" max="13829" width="38.5703125" customWidth="1"/>
    <col min="13830" max="13830" width="12.7109375" customWidth="1"/>
    <col min="13831" max="13831" width="13.85546875" customWidth="1"/>
    <col min="13832" max="13832" width="0" hidden="1" customWidth="1"/>
    <col min="13833" max="13835" width="13.7109375" customWidth="1"/>
    <col min="13836" max="13840" width="0" hidden="1" customWidth="1"/>
    <col min="13841" max="13850" width="13.7109375" customWidth="1"/>
    <col min="13851" max="13873" width="15.7109375" customWidth="1"/>
    <col min="14084" max="14084" width="5.85546875" customWidth="1"/>
    <col min="14085" max="14085" width="38.5703125" customWidth="1"/>
    <col min="14086" max="14086" width="12.7109375" customWidth="1"/>
    <col min="14087" max="14087" width="13.85546875" customWidth="1"/>
    <col min="14088" max="14088" width="0" hidden="1" customWidth="1"/>
    <col min="14089" max="14091" width="13.7109375" customWidth="1"/>
    <col min="14092" max="14096" width="0" hidden="1" customWidth="1"/>
    <col min="14097" max="14106" width="13.7109375" customWidth="1"/>
    <col min="14107" max="14129" width="15.7109375" customWidth="1"/>
    <col min="14340" max="14340" width="5.85546875" customWidth="1"/>
    <col min="14341" max="14341" width="38.5703125" customWidth="1"/>
    <col min="14342" max="14342" width="12.7109375" customWidth="1"/>
    <col min="14343" max="14343" width="13.85546875" customWidth="1"/>
    <col min="14344" max="14344" width="0" hidden="1" customWidth="1"/>
    <col min="14345" max="14347" width="13.7109375" customWidth="1"/>
    <col min="14348" max="14352" width="0" hidden="1" customWidth="1"/>
    <col min="14353" max="14362" width="13.7109375" customWidth="1"/>
    <col min="14363" max="14385" width="15.7109375" customWidth="1"/>
    <col min="14596" max="14596" width="5.85546875" customWidth="1"/>
    <col min="14597" max="14597" width="38.5703125" customWidth="1"/>
    <col min="14598" max="14598" width="12.7109375" customWidth="1"/>
    <col min="14599" max="14599" width="13.85546875" customWidth="1"/>
    <col min="14600" max="14600" width="0" hidden="1" customWidth="1"/>
    <col min="14601" max="14603" width="13.7109375" customWidth="1"/>
    <col min="14604" max="14608" width="0" hidden="1" customWidth="1"/>
    <col min="14609" max="14618" width="13.7109375" customWidth="1"/>
    <col min="14619" max="14641" width="15.7109375" customWidth="1"/>
    <col min="14852" max="14852" width="5.85546875" customWidth="1"/>
    <col min="14853" max="14853" width="38.5703125" customWidth="1"/>
    <col min="14854" max="14854" width="12.7109375" customWidth="1"/>
    <col min="14855" max="14855" width="13.85546875" customWidth="1"/>
    <col min="14856" max="14856" width="0" hidden="1" customWidth="1"/>
    <col min="14857" max="14859" width="13.7109375" customWidth="1"/>
    <col min="14860" max="14864" width="0" hidden="1" customWidth="1"/>
    <col min="14865" max="14874" width="13.7109375" customWidth="1"/>
    <col min="14875" max="14897" width="15.7109375" customWidth="1"/>
    <col min="15108" max="15108" width="5.85546875" customWidth="1"/>
    <col min="15109" max="15109" width="38.5703125" customWidth="1"/>
    <col min="15110" max="15110" width="12.7109375" customWidth="1"/>
    <col min="15111" max="15111" width="13.85546875" customWidth="1"/>
    <col min="15112" max="15112" width="0" hidden="1" customWidth="1"/>
    <col min="15113" max="15115" width="13.7109375" customWidth="1"/>
    <col min="15116" max="15120" width="0" hidden="1" customWidth="1"/>
    <col min="15121" max="15130" width="13.7109375" customWidth="1"/>
    <col min="15131" max="15153" width="15.7109375" customWidth="1"/>
    <col min="15364" max="15364" width="5.85546875" customWidth="1"/>
    <col min="15365" max="15365" width="38.5703125" customWidth="1"/>
    <col min="15366" max="15366" width="12.7109375" customWidth="1"/>
    <col min="15367" max="15367" width="13.85546875" customWidth="1"/>
    <col min="15368" max="15368" width="0" hidden="1" customWidth="1"/>
    <col min="15369" max="15371" width="13.7109375" customWidth="1"/>
    <col min="15372" max="15376" width="0" hidden="1" customWidth="1"/>
    <col min="15377" max="15386" width="13.7109375" customWidth="1"/>
    <col min="15387" max="15409" width="15.7109375" customWidth="1"/>
    <col min="15620" max="15620" width="5.85546875" customWidth="1"/>
    <col min="15621" max="15621" width="38.5703125" customWidth="1"/>
    <col min="15622" max="15622" width="12.7109375" customWidth="1"/>
    <col min="15623" max="15623" width="13.85546875" customWidth="1"/>
    <col min="15624" max="15624" width="0" hidden="1" customWidth="1"/>
    <col min="15625" max="15627" width="13.7109375" customWidth="1"/>
    <col min="15628" max="15632" width="0" hidden="1" customWidth="1"/>
    <col min="15633" max="15642" width="13.7109375" customWidth="1"/>
    <col min="15643" max="15665" width="15.7109375" customWidth="1"/>
    <col min="15876" max="15876" width="5.85546875" customWidth="1"/>
    <col min="15877" max="15877" width="38.5703125" customWidth="1"/>
    <col min="15878" max="15878" width="12.7109375" customWidth="1"/>
    <col min="15879" max="15879" width="13.85546875" customWidth="1"/>
    <col min="15880" max="15880" width="0" hidden="1" customWidth="1"/>
    <col min="15881" max="15883" width="13.7109375" customWidth="1"/>
    <col min="15884" max="15888" width="0" hidden="1" customWidth="1"/>
    <col min="15889" max="15898" width="13.7109375" customWidth="1"/>
    <col min="15899" max="15921" width="15.7109375" customWidth="1"/>
    <col min="16132" max="16132" width="5.85546875" customWidth="1"/>
    <col min="16133" max="16133" width="38.5703125" customWidth="1"/>
    <col min="16134" max="16134" width="12.7109375" customWidth="1"/>
    <col min="16135" max="16135" width="13.85546875" customWidth="1"/>
    <col min="16136" max="16136" width="0" hidden="1" customWidth="1"/>
    <col min="16137" max="16139" width="13.7109375" customWidth="1"/>
    <col min="16140" max="16144" width="0" hidden="1" customWidth="1"/>
    <col min="16145" max="16154" width="13.7109375" customWidth="1"/>
    <col min="16155" max="16177" width="15.7109375" customWidth="1"/>
  </cols>
  <sheetData>
    <row r="1" spans="1:45" x14ac:dyDescent="0.2">
      <c r="R1" s="560" t="s">
        <v>499</v>
      </c>
      <c r="S1" s="560"/>
      <c r="T1" s="560"/>
      <c r="U1" s="560"/>
      <c r="V1" s="560"/>
      <c r="W1" s="560"/>
      <c r="X1" s="560"/>
      <c r="Y1" s="560"/>
      <c r="Z1" s="560"/>
      <c r="AA1" s="560"/>
    </row>
    <row r="2" spans="1:45" ht="21.75" customHeight="1" x14ac:dyDescent="0.25">
      <c r="B2" s="561" t="s">
        <v>252</v>
      </c>
      <c r="C2" s="561"/>
      <c r="D2" s="561"/>
      <c r="E2" s="561"/>
      <c r="F2" s="561"/>
      <c r="G2" s="561"/>
      <c r="H2" s="561"/>
      <c r="I2" s="561"/>
      <c r="J2" s="561"/>
      <c r="K2" s="561"/>
      <c r="L2" s="561"/>
      <c r="M2" s="561"/>
      <c r="N2" s="561"/>
      <c r="O2" s="561"/>
      <c r="P2" s="561"/>
      <c r="Q2" s="561"/>
      <c r="R2" s="561"/>
      <c r="S2" s="561"/>
      <c r="T2" s="561"/>
      <c r="U2" s="561"/>
      <c r="V2" s="561"/>
      <c r="W2" s="561"/>
      <c r="X2" s="561"/>
      <c r="Y2" s="561"/>
      <c r="Z2" s="561"/>
      <c r="AA2" s="561"/>
    </row>
    <row r="3" spans="1:45" ht="21.75" customHeight="1" x14ac:dyDescent="0.25">
      <c r="B3" s="561" t="s">
        <v>253</v>
      </c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561"/>
      <c r="Q3" s="561"/>
      <c r="R3" s="561"/>
      <c r="S3" s="561"/>
      <c r="T3" s="561"/>
      <c r="U3" s="561"/>
      <c r="V3" s="561"/>
      <c r="W3" s="561"/>
      <c r="X3" s="561"/>
      <c r="Y3" s="561"/>
      <c r="Z3" s="561"/>
      <c r="AA3" s="561"/>
    </row>
    <row r="4" spans="1:45" ht="15.75" customHeight="1" x14ac:dyDescent="0.2">
      <c r="R4" s="562" t="s">
        <v>45</v>
      </c>
      <c r="S4" s="562"/>
      <c r="T4" s="562"/>
      <c r="U4" s="562"/>
      <c r="V4" s="562"/>
      <c r="W4" s="562"/>
      <c r="X4" s="562"/>
      <c r="Y4" s="562"/>
      <c r="Z4" s="562"/>
      <c r="AA4" s="562"/>
    </row>
    <row r="5" spans="1:45" hidden="1" x14ac:dyDescent="0.2">
      <c r="A5" s="12"/>
      <c r="E5" s="563"/>
      <c r="F5" s="563"/>
      <c r="G5" s="563"/>
      <c r="H5" s="563"/>
      <c r="I5" s="563"/>
      <c r="J5" s="563"/>
      <c r="K5" s="563"/>
      <c r="L5" s="563"/>
      <c r="M5" s="563"/>
      <c r="N5" s="563"/>
      <c r="O5" s="563"/>
      <c r="P5" s="563"/>
      <c r="Q5" s="563"/>
      <c r="R5" s="563"/>
      <c r="S5" s="563"/>
      <c r="T5" s="563"/>
      <c r="U5" s="563"/>
      <c r="V5" s="563"/>
      <c r="W5" s="563"/>
      <c r="X5" s="563"/>
      <c r="Y5" s="563"/>
      <c r="Z5" s="563"/>
      <c r="AA5" s="563"/>
    </row>
    <row r="6" spans="1:45" s="231" customFormat="1" ht="46.5" customHeight="1" x14ac:dyDescent="0.2">
      <c r="A6" s="225" t="s">
        <v>254</v>
      </c>
      <c r="B6" s="226" t="s">
        <v>255</v>
      </c>
      <c r="C6" s="227" t="s">
        <v>256</v>
      </c>
      <c r="D6" s="227" t="s">
        <v>257</v>
      </c>
      <c r="E6" s="228" t="s">
        <v>258</v>
      </c>
      <c r="F6" s="557" t="s">
        <v>259</v>
      </c>
      <c r="G6" s="558"/>
      <c r="H6" s="558"/>
      <c r="I6" s="559"/>
      <c r="J6" s="228" t="s">
        <v>260</v>
      </c>
      <c r="K6" s="228" t="s">
        <v>261</v>
      </c>
      <c r="L6" s="228" t="s">
        <v>261</v>
      </c>
      <c r="M6" s="228" t="s">
        <v>262</v>
      </c>
      <c r="N6" s="228" t="s">
        <v>263</v>
      </c>
      <c r="O6" s="228" t="s">
        <v>264</v>
      </c>
      <c r="P6" s="229" t="s">
        <v>265</v>
      </c>
      <c r="Q6" s="228" t="s">
        <v>262</v>
      </c>
      <c r="R6" s="228" t="s">
        <v>263</v>
      </c>
      <c r="S6" s="228" t="s">
        <v>264</v>
      </c>
      <c r="T6" s="228" t="s">
        <v>266</v>
      </c>
      <c r="U6" s="228" t="s">
        <v>267</v>
      </c>
      <c r="V6" s="228" t="s">
        <v>268</v>
      </c>
      <c r="W6" s="228" t="s">
        <v>269</v>
      </c>
      <c r="X6" s="228" t="s">
        <v>270</v>
      </c>
      <c r="Y6" s="228" t="s">
        <v>271</v>
      </c>
      <c r="Z6" s="228" t="s">
        <v>272</v>
      </c>
      <c r="AA6" s="230" t="s">
        <v>273</v>
      </c>
    </row>
    <row r="7" spans="1:45" s="236" customFormat="1" ht="17.25" customHeight="1" x14ac:dyDescent="0.2">
      <c r="A7" s="232">
        <v>1</v>
      </c>
      <c r="B7" s="233">
        <v>2</v>
      </c>
      <c r="C7" s="234">
        <v>3</v>
      </c>
      <c r="D7" s="233">
        <v>4</v>
      </c>
      <c r="E7" s="234">
        <v>5</v>
      </c>
      <c r="F7" s="234" t="s">
        <v>487</v>
      </c>
      <c r="G7" s="234" t="s">
        <v>488</v>
      </c>
      <c r="H7" s="234" t="s">
        <v>489</v>
      </c>
      <c r="I7" s="233" t="s">
        <v>197</v>
      </c>
      <c r="J7" s="233">
        <v>9</v>
      </c>
      <c r="K7" s="234">
        <v>10</v>
      </c>
      <c r="L7" s="233">
        <v>11</v>
      </c>
      <c r="M7" s="234">
        <v>12</v>
      </c>
      <c r="N7" s="233">
        <v>13</v>
      </c>
      <c r="O7" s="234">
        <v>14</v>
      </c>
      <c r="P7" s="233">
        <v>15</v>
      </c>
      <c r="Q7" s="234">
        <v>11</v>
      </c>
      <c r="R7" s="234">
        <v>12</v>
      </c>
      <c r="S7" s="234">
        <v>13</v>
      </c>
      <c r="T7" s="233">
        <v>14</v>
      </c>
      <c r="U7" s="234">
        <v>15</v>
      </c>
      <c r="V7" s="233">
        <v>16</v>
      </c>
      <c r="W7" s="234">
        <v>17</v>
      </c>
      <c r="X7" s="234">
        <v>18</v>
      </c>
      <c r="Y7" s="234">
        <v>19</v>
      </c>
      <c r="Z7" s="234">
        <v>20</v>
      </c>
      <c r="AA7" s="235">
        <v>21</v>
      </c>
    </row>
    <row r="8" spans="1:45" s="241" customFormat="1" ht="24.95" customHeight="1" x14ac:dyDescent="0.2">
      <c r="A8" s="233">
        <v>0</v>
      </c>
      <c r="B8" s="237" t="s">
        <v>274</v>
      </c>
      <c r="C8" s="234" t="s">
        <v>46</v>
      </c>
      <c r="D8" s="238">
        <v>0</v>
      </c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8"/>
      <c r="AA8" s="239">
        <f>SUM(D8:K8)</f>
        <v>0</v>
      </c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</row>
    <row r="9" spans="1:45" s="248" customFormat="1" ht="24.95" customHeight="1" x14ac:dyDescent="0.2">
      <c r="A9" s="242">
        <v>1</v>
      </c>
      <c r="B9" s="243" t="s">
        <v>275</v>
      </c>
      <c r="C9" s="244">
        <v>2008</v>
      </c>
      <c r="D9" s="245">
        <v>19390</v>
      </c>
      <c r="E9" s="245">
        <v>0</v>
      </c>
      <c r="F9" s="245">
        <v>332</v>
      </c>
      <c r="G9" s="245">
        <v>332</v>
      </c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6">
        <f t="shared" ref="AA9:AA36" si="0">SUM(D9:R9)</f>
        <v>20054</v>
      </c>
      <c r="AB9" s="247"/>
      <c r="AC9" s="247"/>
      <c r="AD9" s="247"/>
      <c r="AE9" s="247"/>
      <c r="AF9" s="247"/>
      <c r="AG9" s="247"/>
      <c r="AH9" s="247"/>
      <c r="AI9" s="247"/>
      <c r="AJ9" s="247"/>
      <c r="AK9" s="247"/>
    </row>
    <row r="10" spans="1:45" s="241" customFormat="1" ht="24.95" customHeight="1" x14ac:dyDescent="0.2">
      <c r="A10" s="233"/>
      <c r="B10" s="249" t="s">
        <v>276</v>
      </c>
      <c r="C10" s="234"/>
      <c r="D10" s="238">
        <v>3557</v>
      </c>
      <c r="E10" s="238"/>
      <c r="F10" s="238">
        <v>10</v>
      </c>
      <c r="G10" s="238">
        <v>10</v>
      </c>
      <c r="H10" s="238"/>
      <c r="I10" s="238"/>
      <c r="J10" s="238">
        <v>0</v>
      </c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9">
        <f t="shared" si="0"/>
        <v>3577</v>
      </c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</row>
    <row r="11" spans="1:45" s="248" customFormat="1" ht="24.95" customHeight="1" x14ac:dyDescent="0.2">
      <c r="A11" s="242">
        <v>2</v>
      </c>
      <c r="B11" s="243" t="s">
        <v>277</v>
      </c>
      <c r="C11" s="244">
        <v>2008</v>
      </c>
      <c r="D11" s="245">
        <v>1568</v>
      </c>
      <c r="E11" s="245">
        <v>0</v>
      </c>
      <c r="F11" s="245">
        <v>332</v>
      </c>
      <c r="G11" s="245">
        <v>332</v>
      </c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6">
        <f t="shared" si="0"/>
        <v>2232</v>
      </c>
      <c r="AB11" s="247"/>
      <c r="AC11" s="247"/>
      <c r="AD11" s="247"/>
      <c r="AE11" s="247"/>
      <c r="AF11" s="247"/>
      <c r="AG11" s="247"/>
      <c r="AH11" s="247"/>
      <c r="AI11" s="247"/>
      <c r="AJ11" s="247"/>
      <c r="AK11" s="247"/>
    </row>
    <row r="12" spans="1:45" s="241" customFormat="1" ht="24.95" customHeight="1" x14ac:dyDescent="0.2">
      <c r="A12" s="233"/>
      <c r="B12" s="249" t="s">
        <v>276</v>
      </c>
      <c r="C12" s="234"/>
      <c r="D12" s="238">
        <v>423</v>
      </c>
      <c r="E12" s="238"/>
      <c r="F12" s="238">
        <v>10</v>
      </c>
      <c r="G12" s="238">
        <v>10</v>
      </c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9">
        <f t="shared" si="0"/>
        <v>443</v>
      </c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</row>
    <row r="13" spans="1:45" s="248" customFormat="1" ht="24.95" customHeight="1" x14ac:dyDescent="0.2">
      <c r="A13" s="242">
        <v>3</v>
      </c>
      <c r="B13" s="243" t="s">
        <v>278</v>
      </c>
      <c r="C13" s="244">
        <v>2009</v>
      </c>
      <c r="D13" s="245">
        <v>4275</v>
      </c>
      <c r="E13" s="245">
        <v>0</v>
      </c>
      <c r="F13" s="245">
        <v>1900</v>
      </c>
      <c r="G13" s="245">
        <v>1900</v>
      </c>
      <c r="H13" s="245"/>
      <c r="I13" s="245"/>
      <c r="J13" s="245">
        <v>1425</v>
      </c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6">
        <f t="shared" si="0"/>
        <v>9500</v>
      </c>
      <c r="AB13" s="247"/>
      <c r="AC13" s="247"/>
      <c r="AD13" s="247"/>
      <c r="AE13" s="247"/>
      <c r="AF13" s="247"/>
      <c r="AG13" s="247"/>
      <c r="AH13" s="247"/>
      <c r="AI13" s="247"/>
      <c r="AJ13" s="247"/>
      <c r="AK13" s="247"/>
    </row>
    <row r="14" spans="1:45" s="241" customFormat="1" ht="24.95" customHeight="1" x14ac:dyDescent="0.2">
      <c r="A14" s="233"/>
      <c r="B14" s="249" t="s">
        <v>276</v>
      </c>
      <c r="C14" s="234"/>
      <c r="D14" s="238">
        <v>1067</v>
      </c>
      <c r="E14" s="238"/>
      <c r="F14" s="238">
        <v>115</v>
      </c>
      <c r="G14" s="238">
        <v>115</v>
      </c>
      <c r="H14" s="238"/>
      <c r="I14" s="238"/>
      <c r="J14" s="238">
        <v>30</v>
      </c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9">
        <f t="shared" si="0"/>
        <v>1327</v>
      </c>
      <c r="AB14" s="240"/>
      <c r="AC14" s="240"/>
      <c r="AD14" s="240"/>
      <c r="AE14" s="240"/>
      <c r="AF14" s="240"/>
      <c r="AG14" s="240"/>
      <c r="AH14" s="240"/>
      <c r="AI14" s="240"/>
      <c r="AJ14" s="240"/>
      <c r="AK14" s="240"/>
    </row>
    <row r="15" spans="1:45" s="248" customFormat="1" ht="24.95" customHeight="1" x14ac:dyDescent="0.2">
      <c r="A15" s="242">
        <v>4</v>
      </c>
      <c r="B15" s="243" t="s">
        <v>279</v>
      </c>
      <c r="C15" s="244">
        <v>2008</v>
      </c>
      <c r="D15" s="245">
        <v>3913</v>
      </c>
      <c r="E15" s="245">
        <v>0</v>
      </c>
      <c r="F15" s="245">
        <v>837</v>
      </c>
      <c r="G15" s="245">
        <v>837</v>
      </c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6">
        <f t="shared" si="0"/>
        <v>5587</v>
      </c>
      <c r="AB15" s="247"/>
      <c r="AC15" s="247"/>
      <c r="AD15" s="247"/>
      <c r="AE15" s="247"/>
      <c r="AF15" s="247"/>
      <c r="AG15" s="247"/>
      <c r="AH15" s="247"/>
      <c r="AI15" s="247"/>
      <c r="AJ15" s="247"/>
      <c r="AK15" s="247"/>
    </row>
    <row r="16" spans="1:45" s="241" customFormat="1" ht="24.95" customHeight="1" x14ac:dyDescent="0.2">
      <c r="A16" s="233"/>
      <c r="B16" s="249" t="s">
        <v>276</v>
      </c>
      <c r="C16" s="234"/>
      <c r="D16" s="238">
        <v>891</v>
      </c>
      <c r="E16" s="238"/>
      <c r="F16" s="238">
        <v>25</v>
      </c>
      <c r="G16" s="238">
        <v>25</v>
      </c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9">
        <f t="shared" si="0"/>
        <v>941</v>
      </c>
      <c r="AB16" s="240"/>
      <c r="AC16" s="240"/>
      <c r="AD16" s="240"/>
      <c r="AE16" s="240"/>
      <c r="AF16" s="240"/>
      <c r="AG16" s="240"/>
      <c r="AH16" s="240"/>
      <c r="AI16" s="240"/>
      <c r="AJ16" s="240"/>
      <c r="AK16" s="240"/>
    </row>
    <row r="17" spans="1:37" s="248" customFormat="1" ht="24.95" customHeight="1" x14ac:dyDescent="0.2">
      <c r="A17" s="242">
        <v>5</v>
      </c>
      <c r="B17" s="243" t="s">
        <v>280</v>
      </c>
      <c r="C17" s="244">
        <v>2008</v>
      </c>
      <c r="D17" s="245">
        <v>3913</v>
      </c>
      <c r="E17" s="245">
        <v>0</v>
      </c>
      <c r="F17" s="245">
        <v>837</v>
      </c>
      <c r="G17" s="245">
        <v>837</v>
      </c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6">
        <f t="shared" si="0"/>
        <v>5587</v>
      </c>
      <c r="AB17" s="247"/>
      <c r="AC17" s="247"/>
      <c r="AD17" s="247"/>
      <c r="AE17" s="247"/>
      <c r="AF17" s="247"/>
      <c r="AG17" s="247"/>
      <c r="AH17" s="247"/>
      <c r="AI17" s="247"/>
      <c r="AJ17" s="247"/>
      <c r="AK17" s="247"/>
    </row>
    <row r="18" spans="1:37" s="241" customFormat="1" ht="24.95" customHeight="1" x14ac:dyDescent="0.2">
      <c r="A18" s="233"/>
      <c r="B18" s="249" t="s">
        <v>276</v>
      </c>
      <c r="C18" s="234"/>
      <c r="D18" s="238">
        <v>891</v>
      </c>
      <c r="E18" s="238"/>
      <c r="F18" s="238">
        <v>25</v>
      </c>
      <c r="G18" s="238">
        <v>25</v>
      </c>
      <c r="H18" s="238"/>
      <c r="I18" s="238"/>
      <c r="J18" s="238">
        <f>J16</f>
        <v>0</v>
      </c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8"/>
      <c r="Y18" s="238"/>
      <c r="Z18" s="238"/>
      <c r="AA18" s="239">
        <f t="shared" si="0"/>
        <v>941</v>
      </c>
      <c r="AB18" s="240"/>
      <c r="AC18" s="240"/>
      <c r="AD18" s="240"/>
      <c r="AE18" s="240"/>
      <c r="AF18" s="240"/>
      <c r="AG18" s="240"/>
      <c r="AH18" s="240"/>
      <c r="AI18" s="240"/>
      <c r="AJ18" s="240"/>
      <c r="AK18" s="240"/>
    </row>
    <row r="19" spans="1:37" s="248" customFormat="1" ht="24.95" customHeight="1" x14ac:dyDescent="0.2">
      <c r="A19" s="242">
        <v>6</v>
      </c>
      <c r="B19" s="243" t="s">
        <v>281</v>
      </c>
      <c r="C19" s="244">
        <v>2008</v>
      </c>
      <c r="D19" s="245">
        <v>7700</v>
      </c>
      <c r="E19" s="245">
        <v>0</v>
      </c>
      <c r="F19" s="245">
        <v>1646</v>
      </c>
      <c r="G19" s="245">
        <v>1646</v>
      </c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6">
        <f t="shared" si="0"/>
        <v>10992</v>
      </c>
      <c r="AB19" s="247"/>
      <c r="AC19" s="247"/>
      <c r="AD19" s="247"/>
      <c r="AE19" s="247"/>
      <c r="AF19" s="247"/>
      <c r="AG19" s="247"/>
      <c r="AH19" s="247"/>
      <c r="AI19" s="247"/>
      <c r="AJ19" s="247"/>
      <c r="AK19" s="247"/>
    </row>
    <row r="20" spans="1:37" s="241" customFormat="1" ht="24.95" customHeight="1" x14ac:dyDescent="0.2">
      <c r="A20" s="233"/>
      <c r="B20" s="249" t="s">
        <v>276</v>
      </c>
      <c r="C20" s="234"/>
      <c r="D20" s="238">
        <v>1746</v>
      </c>
      <c r="E20" s="238"/>
      <c r="F20" s="238">
        <v>49</v>
      </c>
      <c r="G20" s="238">
        <v>49</v>
      </c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  <c r="U20" s="238"/>
      <c r="V20" s="238"/>
      <c r="W20" s="238"/>
      <c r="X20" s="238"/>
      <c r="Y20" s="238"/>
      <c r="Z20" s="238"/>
      <c r="AA20" s="239">
        <f t="shared" si="0"/>
        <v>1844</v>
      </c>
      <c r="AB20" s="240"/>
      <c r="AC20" s="240"/>
      <c r="AD20" s="240"/>
      <c r="AE20" s="240"/>
      <c r="AF20" s="240"/>
      <c r="AG20" s="240"/>
      <c r="AH20" s="240"/>
      <c r="AI20" s="240"/>
      <c r="AJ20" s="240"/>
      <c r="AK20" s="240"/>
    </row>
    <row r="21" spans="1:37" s="248" customFormat="1" ht="24.95" customHeight="1" x14ac:dyDescent="0.2">
      <c r="A21" s="242">
        <v>7</v>
      </c>
      <c r="B21" s="243" t="s">
        <v>282</v>
      </c>
      <c r="C21" s="244">
        <v>2009</v>
      </c>
      <c r="D21" s="245">
        <v>2070</v>
      </c>
      <c r="E21" s="245">
        <v>0</v>
      </c>
      <c r="F21" s="245">
        <v>920</v>
      </c>
      <c r="G21" s="245">
        <v>920</v>
      </c>
      <c r="H21" s="245"/>
      <c r="I21" s="245"/>
      <c r="J21" s="245">
        <v>905</v>
      </c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6">
        <f t="shared" si="0"/>
        <v>4815</v>
      </c>
      <c r="AB21" s="247"/>
      <c r="AC21" s="247"/>
      <c r="AD21" s="247"/>
      <c r="AE21" s="247"/>
      <c r="AF21" s="247"/>
      <c r="AG21" s="247"/>
      <c r="AH21" s="247"/>
      <c r="AI21" s="247"/>
      <c r="AJ21" s="247"/>
      <c r="AK21" s="247"/>
    </row>
    <row r="22" spans="1:37" s="241" customFormat="1" ht="24.95" customHeight="1" x14ac:dyDescent="0.2">
      <c r="A22" s="233"/>
      <c r="B22" s="249" t="s">
        <v>276</v>
      </c>
      <c r="C22" s="234"/>
      <c r="D22" s="238">
        <v>454</v>
      </c>
      <c r="E22" s="238"/>
      <c r="F22" s="238">
        <v>49</v>
      </c>
      <c r="G22" s="238">
        <v>49</v>
      </c>
      <c r="H22" s="238"/>
      <c r="I22" s="238"/>
      <c r="J22" s="238">
        <v>18</v>
      </c>
      <c r="K22" s="238"/>
      <c r="L22" s="238"/>
      <c r="M22" s="238"/>
      <c r="N22" s="238"/>
      <c r="O22" s="238"/>
      <c r="P22" s="238"/>
      <c r="Q22" s="238"/>
      <c r="R22" s="238"/>
      <c r="S22" s="238"/>
      <c r="T22" s="238"/>
      <c r="U22" s="238"/>
      <c r="V22" s="238"/>
      <c r="W22" s="238"/>
      <c r="X22" s="238"/>
      <c r="Y22" s="238"/>
      <c r="Z22" s="238"/>
      <c r="AA22" s="239">
        <f t="shared" si="0"/>
        <v>570</v>
      </c>
      <c r="AB22" s="240"/>
      <c r="AC22" s="240"/>
      <c r="AD22" s="240"/>
      <c r="AE22" s="240"/>
      <c r="AF22" s="240"/>
      <c r="AG22" s="240"/>
      <c r="AH22" s="240"/>
      <c r="AI22" s="240"/>
      <c r="AJ22" s="240"/>
      <c r="AK22" s="240"/>
    </row>
    <row r="23" spans="1:37" s="248" customFormat="1" ht="26.25" customHeight="1" x14ac:dyDescent="0.2">
      <c r="A23" s="242">
        <v>8</v>
      </c>
      <c r="B23" s="243" t="s">
        <v>283</v>
      </c>
      <c r="C23" s="244">
        <v>2009</v>
      </c>
      <c r="D23" s="245">
        <v>29510</v>
      </c>
      <c r="E23" s="245">
        <v>0</v>
      </c>
      <c r="F23" s="245">
        <v>9080</v>
      </c>
      <c r="G23" s="245">
        <v>9080</v>
      </c>
      <c r="H23" s="245"/>
      <c r="I23" s="245"/>
      <c r="J23" s="245">
        <v>9080</v>
      </c>
      <c r="K23" s="245">
        <v>9018</v>
      </c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6">
        <f t="shared" si="0"/>
        <v>65768</v>
      </c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</row>
    <row r="24" spans="1:37" s="241" customFormat="1" ht="24.95" customHeight="1" x14ac:dyDescent="0.2">
      <c r="A24" s="233"/>
      <c r="B24" s="249" t="s">
        <v>276</v>
      </c>
      <c r="C24" s="234"/>
      <c r="D24" s="238">
        <v>4938</v>
      </c>
      <c r="E24" s="238"/>
      <c r="F24" s="238">
        <v>782</v>
      </c>
      <c r="G24" s="238">
        <v>782</v>
      </c>
      <c r="H24" s="238"/>
      <c r="I24" s="238"/>
      <c r="J24" s="238">
        <v>479</v>
      </c>
      <c r="K24" s="238">
        <v>183</v>
      </c>
      <c r="L24" s="238"/>
      <c r="M24" s="238"/>
      <c r="N24" s="238"/>
      <c r="O24" s="238"/>
      <c r="P24" s="238"/>
      <c r="Q24" s="238"/>
      <c r="R24" s="238"/>
      <c r="S24" s="238"/>
      <c r="T24" s="238"/>
      <c r="U24" s="238"/>
      <c r="V24" s="238"/>
      <c r="W24" s="238"/>
      <c r="X24" s="238"/>
      <c r="Y24" s="238"/>
      <c r="Z24" s="238"/>
      <c r="AA24" s="239">
        <f t="shared" si="0"/>
        <v>7164</v>
      </c>
      <c r="AB24" s="240"/>
      <c r="AC24" s="240"/>
      <c r="AD24" s="240"/>
      <c r="AE24" s="240"/>
      <c r="AF24" s="240"/>
      <c r="AG24" s="240"/>
      <c r="AH24" s="240"/>
      <c r="AI24" s="240"/>
      <c r="AJ24" s="240"/>
      <c r="AK24" s="240"/>
    </row>
    <row r="25" spans="1:37" s="248" customFormat="1" ht="24.95" customHeight="1" x14ac:dyDescent="0.2">
      <c r="A25" s="242">
        <v>9</v>
      </c>
      <c r="B25" s="243" t="s">
        <v>284</v>
      </c>
      <c r="C25" s="244">
        <v>2010</v>
      </c>
      <c r="D25" s="245">
        <v>1624</v>
      </c>
      <c r="E25" s="245"/>
      <c r="F25" s="245">
        <v>928</v>
      </c>
      <c r="G25" s="245">
        <v>928</v>
      </c>
      <c r="H25" s="245"/>
      <c r="I25" s="245"/>
      <c r="J25" s="245">
        <v>928</v>
      </c>
      <c r="K25" s="245">
        <v>233</v>
      </c>
      <c r="L25" s="245"/>
      <c r="M25" s="245"/>
      <c r="N25" s="245"/>
      <c r="O25" s="245"/>
      <c r="P25" s="245"/>
      <c r="Q25" s="245"/>
      <c r="R25" s="245"/>
      <c r="S25" s="245"/>
      <c r="T25" s="245"/>
      <c r="U25" s="245"/>
      <c r="V25" s="245"/>
      <c r="W25" s="245"/>
      <c r="X25" s="245"/>
      <c r="Y25" s="245"/>
      <c r="Z25" s="245"/>
      <c r="AA25" s="246">
        <f t="shared" si="0"/>
        <v>4641</v>
      </c>
      <c r="AB25" s="247"/>
      <c r="AC25" s="247"/>
      <c r="AD25" s="247"/>
      <c r="AE25" s="247"/>
      <c r="AF25" s="247"/>
      <c r="AG25" s="247"/>
      <c r="AH25" s="247"/>
      <c r="AI25" s="247"/>
      <c r="AJ25" s="247"/>
      <c r="AK25" s="247"/>
    </row>
    <row r="26" spans="1:37" s="241" customFormat="1" ht="24.95" customHeight="1" x14ac:dyDescent="0.2">
      <c r="A26" s="233"/>
      <c r="B26" s="249" t="s">
        <v>276</v>
      </c>
      <c r="C26" s="234"/>
      <c r="D26" s="238">
        <v>515</v>
      </c>
      <c r="E26" s="238"/>
      <c r="F26" s="238">
        <v>74</v>
      </c>
      <c r="G26" s="238">
        <v>74</v>
      </c>
      <c r="H26" s="238"/>
      <c r="I26" s="238"/>
      <c r="J26" s="238">
        <v>35</v>
      </c>
      <c r="K26" s="238">
        <v>2</v>
      </c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9">
        <f t="shared" si="0"/>
        <v>700</v>
      </c>
      <c r="AB26" s="240"/>
      <c r="AC26" s="240"/>
      <c r="AD26" s="240"/>
      <c r="AE26" s="240"/>
      <c r="AF26" s="240"/>
      <c r="AG26" s="240"/>
      <c r="AH26" s="240"/>
      <c r="AI26" s="240"/>
      <c r="AJ26" s="240"/>
      <c r="AK26" s="240"/>
    </row>
    <row r="27" spans="1:37" s="248" customFormat="1" ht="24.95" customHeight="1" x14ac:dyDescent="0.2">
      <c r="A27" s="242">
        <v>10</v>
      </c>
      <c r="B27" s="243" t="s">
        <v>285</v>
      </c>
      <c r="C27" s="244">
        <v>2010</v>
      </c>
      <c r="D27" s="245">
        <v>1841</v>
      </c>
      <c r="E27" s="245"/>
      <c r="F27" s="245">
        <v>1227</v>
      </c>
      <c r="G27" s="245">
        <v>1227</v>
      </c>
      <c r="H27" s="245"/>
      <c r="I27" s="245"/>
      <c r="J27" s="245">
        <v>1227</v>
      </c>
      <c r="K27" s="245">
        <v>920</v>
      </c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6">
        <f t="shared" si="0"/>
        <v>6442</v>
      </c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</row>
    <row r="28" spans="1:37" s="241" customFormat="1" ht="24.95" customHeight="1" x14ac:dyDescent="0.2">
      <c r="A28" s="233"/>
      <c r="B28" s="249" t="s">
        <v>276</v>
      </c>
      <c r="C28" s="234"/>
      <c r="D28" s="238">
        <v>637</v>
      </c>
      <c r="E28" s="238"/>
      <c r="F28" s="238">
        <v>112</v>
      </c>
      <c r="G28" s="238">
        <v>112</v>
      </c>
      <c r="H28" s="238"/>
      <c r="I28" s="238"/>
      <c r="J28" s="238">
        <v>65</v>
      </c>
      <c r="K28" s="238">
        <v>18</v>
      </c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9">
        <f t="shared" si="0"/>
        <v>944</v>
      </c>
      <c r="AB28" s="240"/>
      <c r="AC28" s="240"/>
      <c r="AD28" s="240"/>
      <c r="AE28" s="240"/>
      <c r="AF28" s="240"/>
      <c r="AG28" s="240"/>
      <c r="AH28" s="240"/>
      <c r="AI28" s="240"/>
      <c r="AJ28" s="240"/>
      <c r="AK28" s="240"/>
    </row>
    <row r="29" spans="1:37" s="248" customFormat="1" ht="24.95" customHeight="1" x14ac:dyDescent="0.2">
      <c r="A29" s="242">
        <v>11</v>
      </c>
      <c r="B29" s="243" t="s">
        <v>286</v>
      </c>
      <c r="C29" s="244">
        <v>2010</v>
      </c>
      <c r="D29" s="245">
        <v>3504</v>
      </c>
      <c r="E29" s="245"/>
      <c r="F29" s="245">
        <v>2336</v>
      </c>
      <c r="G29" s="245">
        <v>2336</v>
      </c>
      <c r="H29" s="245"/>
      <c r="I29" s="245"/>
      <c r="J29" s="245">
        <v>2336</v>
      </c>
      <c r="K29" s="245">
        <v>1751</v>
      </c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  <c r="X29" s="245"/>
      <c r="Y29" s="245"/>
      <c r="Z29" s="245"/>
      <c r="AA29" s="246">
        <f t="shared" si="0"/>
        <v>12263</v>
      </c>
      <c r="AB29" s="247"/>
      <c r="AC29" s="247"/>
      <c r="AD29" s="247"/>
      <c r="AE29" s="247"/>
      <c r="AF29" s="247"/>
      <c r="AG29" s="247"/>
      <c r="AH29" s="247"/>
      <c r="AI29" s="247"/>
      <c r="AJ29" s="247"/>
      <c r="AK29" s="247"/>
    </row>
    <row r="30" spans="1:37" s="241" customFormat="1" ht="24.95" customHeight="1" x14ac:dyDescent="0.2">
      <c r="A30" s="233"/>
      <c r="B30" s="249" t="s">
        <v>276</v>
      </c>
      <c r="C30" s="234"/>
      <c r="D30" s="238">
        <v>1249</v>
      </c>
      <c r="E30" s="238"/>
      <c r="F30" s="238">
        <v>213</v>
      </c>
      <c r="G30" s="238">
        <v>213</v>
      </c>
      <c r="H30" s="238"/>
      <c r="I30" s="238"/>
      <c r="J30" s="238">
        <v>123</v>
      </c>
      <c r="K30" s="238">
        <v>34</v>
      </c>
      <c r="L30" s="238"/>
      <c r="M30" s="238"/>
      <c r="N30" s="238"/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9">
        <f t="shared" si="0"/>
        <v>1832</v>
      </c>
      <c r="AB30" s="240"/>
      <c r="AC30" s="240"/>
      <c r="AD30" s="240"/>
      <c r="AE30" s="240"/>
      <c r="AF30" s="240"/>
      <c r="AG30" s="240"/>
      <c r="AH30" s="240"/>
      <c r="AI30" s="240"/>
      <c r="AJ30" s="240"/>
      <c r="AK30" s="240"/>
    </row>
    <row r="31" spans="1:37" s="248" customFormat="1" ht="24.95" customHeight="1" x14ac:dyDescent="0.2">
      <c r="A31" s="242">
        <v>12</v>
      </c>
      <c r="B31" s="243" t="s">
        <v>287</v>
      </c>
      <c r="C31" s="244">
        <v>2010</v>
      </c>
      <c r="D31" s="245">
        <v>6180</v>
      </c>
      <c r="E31" s="245"/>
      <c r="F31" s="245">
        <v>1552</v>
      </c>
      <c r="G31" s="245">
        <v>1552</v>
      </c>
      <c r="H31" s="245"/>
      <c r="I31" s="245"/>
      <c r="J31" s="245">
        <v>1552</v>
      </c>
      <c r="K31" s="245">
        <v>1552</v>
      </c>
      <c r="L31" s="245"/>
      <c r="M31" s="245"/>
      <c r="N31" s="245"/>
      <c r="O31" s="245"/>
      <c r="P31" s="245"/>
      <c r="Q31" s="245">
        <v>1552</v>
      </c>
      <c r="R31" s="245">
        <v>1158</v>
      </c>
      <c r="S31" s="245"/>
      <c r="T31" s="245"/>
      <c r="U31" s="245"/>
      <c r="V31" s="245"/>
      <c r="W31" s="245"/>
      <c r="X31" s="245"/>
      <c r="Y31" s="245"/>
      <c r="Z31" s="245"/>
      <c r="AA31" s="246">
        <f t="shared" si="0"/>
        <v>15098</v>
      </c>
      <c r="AB31" s="247"/>
      <c r="AC31" s="247"/>
      <c r="AD31" s="247"/>
      <c r="AE31" s="247"/>
      <c r="AF31" s="247"/>
      <c r="AG31" s="247"/>
      <c r="AH31" s="247"/>
      <c r="AI31" s="247"/>
      <c r="AJ31" s="247"/>
      <c r="AK31" s="247"/>
    </row>
    <row r="32" spans="1:37" s="241" customFormat="1" ht="24.95" customHeight="1" x14ac:dyDescent="0.2">
      <c r="A32" s="233"/>
      <c r="B32" s="249" t="s">
        <v>276</v>
      </c>
      <c r="C32" s="234"/>
      <c r="D32" s="238">
        <v>1604</v>
      </c>
      <c r="E32" s="238"/>
      <c r="F32" s="238">
        <v>281</v>
      </c>
      <c r="G32" s="238">
        <v>281</v>
      </c>
      <c r="H32" s="238"/>
      <c r="I32" s="238"/>
      <c r="J32" s="238">
        <v>281</v>
      </c>
      <c r="K32" s="238">
        <v>198</v>
      </c>
      <c r="L32" s="238"/>
      <c r="M32" s="238"/>
      <c r="N32" s="238"/>
      <c r="O32" s="238"/>
      <c r="P32" s="238"/>
      <c r="Q32" s="238">
        <v>114</v>
      </c>
      <c r="R32" s="238">
        <v>31</v>
      </c>
      <c r="S32" s="238"/>
      <c r="T32" s="238"/>
      <c r="U32" s="238"/>
      <c r="V32" s="238"/>
      <c r="W32" s="238"/>
      <c r="X32" s="238"/>
      <c r="Y32" s="238"/>
      <c r="Z32" s="238"/>
      <c r="AA32" s="239">
        <f t="shared" si="0"/>
        <v>2790</v>
      </c>
      <c r="AB32" s="240"/>
      <c r="AC32" s="240"/>
      <c r="AD32" s="240"/>
      <c r="AE32" s="240"/>
      <c r="AF32" s="240"/>
      <c r="AG32" s="240"/>
      <c r="AH32" s="240"/>
      <c r="AI32" s="240"/>
      <c r="AJ32" s="240"/>
      <c r="AK32" s="240"/>
    </row>
    <row r="33" spans="1:76" s="248" customFormat="1" ht="24.95" customHeight="1" x14ac:dyDescent="0.2">
      <c r="A33" s="242">
        <v>13</v>
      </c>
      <c r="B33" s="243" t="s">
        <v>288</v>
      </c>
      <c r="C33" s="244">
        <v>2010</v>
      </c>
      <c r="D33" s="245">
        <v>4293</v>
      </c>
      <c r="E33" s="245"/>
      <c r="F33" s="245">
        <v>2862</v>
      </c>
      <c r="G33" s="245">
        <v>2862</v>
      </c>
      <c r="H33" s="245"/>
      <c r="I33" s="245"/>
      <c r="J33" s="245">
        <v>2862</v>
      </c>
      <c r="K33" s="245">
        <v>2144</v>
      </c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6">
        <f t="shared" si="0"/>
        <v>15023</v>
      </c>
      <c r="AB33" s="247"/>
      <c r="AC33" s="247"/>
      <c r="AD33" s="247"/>
      <c r="AE33" s="247"/>
      <c r="AF33" s="247"/>
      <c r="AG33" s="247"/>
      <c r="AH33" s="247"/>
      <c r="AI33" s="247"/>
      <c r="AJ33" s="247"/>
      <c r="AK33" s="247"/>
    </row>
    <row r="34" spans="1:76" s="241" customFormat="1" ht="24.95" customHeight="1" x14ac:dyDescent="0.2">
      <c r="A34" s="233"/>
      <c r="B34" s="249" t="s">
        <v>276</v>
      </c>
      <c r="C34" s="234"/>
      <c r="D34" s="238">
        <v>1490</v>
      </c>
      <c r="E34" s="238"/>
      <c r="F34" s="238">
        <v>261</v>
      </c>
      <c r="G34" s="238">
        <v>261</v>
      </c>
      <c r="H34" s="238"/>
      <c r="I34" s="238"/>
      <c r="J34" s="238">
        <v>151</v>
      </c>
      <c r="K34" s="238">
        <v>41</v>
      </c>
      <c r="L34" s="238"/>
      <c r="M34" s="238"/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9">
        <f t="shared" si="0"/>
        <v>2204</v>
      </c>
      <c r="AB34" s="240"/>
      <c r="AC34" s="240"/>
      <c r="AD34" s="240"/>
      <c r="AE34" s="240"/>
      <c r="AF34" s="240"/>
      <c r="AG34" s="240"/>
      <c r="AH34" s="240"/>
      <c r="AI34" s="240"/>
      <c r="AJ34" s="240"/>
      <c r="AK34" s="240"/>
    </row>
    <row r="35" spans="1:76" s="248" customFormat="1" ht="24.95" customHeight="1" x14ac:dyDescent="0.2">
      <c r="A35" s="242">
        <v>14</v>
      </c>
      <c r="B35" s="243" t="s">
        <v>289</v>
      </c>
      <c r="C35" s="244">
        <v>2010</v>
      </c>
      <c r="D35" s="245">
        <v>1190</v>
      </c>
      <c r="E35" s="245"/>
      <c r="F35" s="245">
        <v>793</v>
      </c>
      <c r="G35" s="245">
        <v>793</v>
      </c>
      <c r="H35" s="245"/>
      <c r="I35" s="245"/>
      <c r="J35" s="245">
        <v>793</v>
      </c>
      <c r="K35" s="245">
        <v>594</v>
      </c>
      <c r="L35" s="245"/>
      <c r="M35" s="245"/>
      <c r="N35" s="245"/>
      <c r="O35" s="245"/>
      <c r="P35" s="245"/>
      <c r="Q35" s="245"/>
      <c r="R35" s="245"/>
      <c r="S35" s="245"/>
      <c r="T35" s="245"/>
      <c r="U35" s="245"/>
      <c r="V35" s="245"/>
      <c r="W35" s="245"/>
      <c r="X35" s="245"/>
      <c r="Y35" s="245"/>
      <c r="Z35" s="245"/>
      <c r="AA35" s="246">
        <f t="shared" si="0"/>
        <v>4163</v>
      </c>
      <c r="AB35" s="247"/>
      <c r="AC35" s="247"/>
      <c r="AD35" s="247"/>
      <c r="AE35" s="247"/>
      <c r="AF35" s="247"/>
      <c r="AG35" s="247"/>
      <c r="AH35" s="247"/>
      <c r="AI35" s="247"/>
      <c r="AJ35" s="247"/>
      <c r="AK35" s="247"/>
    </row>
    <row r="36" spans="1:76" s="241" customFormat="1" ht="24.95" customHeight="1" x14ac:dyDescent="0.2">
      <c r="A36" s="233"/>
      <c r="B36" s="249" t="s">
        <v>276</v>
      </c>
      <c r="C36" s="234"/>
      <c r="D36" s="238">
        <v>420</v>
      </c>
      <c r="E36" s="238"/>
      <c r="F36" s="238">
        <v>72</v>
      </c>
      <c r="G36" s="238">
        <v>72</v>
      </c>
      <c r="H36" s="238"/>
      <c r="I36" s="238"/>
      <c r="J36" s="238">
        <v>42</v>
      </c>
      <c r="K36" s="238">
        <v>11</v>
      </c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9">
        <f t="shared" si="0"/>
        <v>617</v>
      </c>
      <c r="AB36" s="240"/>
      <c r="AC36" s="240"/>
      <c r="AD36" s="240"/>
      <c r="AE36" s="240"/>
      <c r="AF36" s="240"/>
      <c r="AG36" s="240"/>
      <c r="AH36" s="240"/>
      <c r="AI36" s="240"/>
      <c r="AJ36" s="240"/>
      <c r="AK36" s="240"/>
    </row>
    <row r="37" spans="1:76" s="248" customFormat="1" ht="24.95" customHeight="1" x14ac:dyDescent="0.2">
      <c r="A37" s="242">
        <v>15</v>
      </c>
      <c r="B37" s="243" t="s">
        <v>290</v>
      </c>
      <c r="C37" s="244">
        <v>2012</v>
      </c>
      <c r="D37" s="245"/>
      <c r="E37" s="245"/>
      <c r="F37" s="245">
        <v>3501</v>
      </c>
      <c r="G37" s="245">
        <v>3501</v>
      </c>
      <c r="H37" s="245"/>
      <c r="I37" s="245"/>
      <c r="J37" s="245">
        <v>13511</v>
      </c>
      <c r="K37" s="245">
        <v>13511</v>
      </c>
      <c r="L37" s="245"/>
      <c r="M37" s="245"/>
      <c r="N37" s="245"/>
      <c r="O37" s="245"/>
      <c r="P37" s="245"/>
      <c r="Q37" s="245">
        <v>13511</v>
      </c>
      <c r="R37" s="245">
        <v>13511</v>
      </c>
      <c r="S37" s="245">
        <v>13511</v>
      </c>
      <c r="T37" s="245">
        <v>13511</v>
      </c>
      <c r="U37" s="245">
        <v>13511</v>
      </c>
      <c r="V37" s="245">
        <v>13511</v>
      </c>
      <c r="W37" s="245">
        <v>13511</v>
      </c>
      <c r="X37" s="245">
        <v>13511</v>
      </c>
      <c r="Y37" s="245">
        <v>13511</v>
      </c>
      <c r="Z37" s="245">
        <v>13511</v>
      </c>
      <c r="AA37" s="246">
        <f>SUM(D37:Z37)</f>
        <v>169134</v>
      </c>
      <c r="AB37" s="247"/>
      <c r="AC37" s="247"/>
      <c r="AD37" s="247"/>
      <c r="AE37" s="247"/>
      <c r="AF37" s="247"/>
      <c r="AG37" s="247"/>
      <c r="AH37" s="247"/>
      <c r="AI37" s="247"/>
      <c r="AJ37" s="247"/>
      <c r="AK37" s="247"/>
    </row>
    <row r="38" spans="1:76" s="241" customFormat="1" ht="24.95" customHeight="1" x14ac:dyDescent="0.2">
      <c r="A38" s="233"/>
      <c r="B38" s="249" t="s">
        <v>276</v>
      </c>
      <c r="C38" s="234"/>
      <c r="D38" s="238">
        <v>921</v>
      </c>
      <c r="E38" s="238"/>
      <c r="F38" s="238">
        <v>8025</v>
      </c>
      <c r="G38" s="238">
        <v>8025</v>
      </c>
      <c r="H38" s="238"/>
      <c r="I38" s="238"/>
      <c r="J38" s="238">
        <v>7768</v>
      </c>
      <c r="K38" s="238">
        <v>7108</v>
      </c>
      <c r="L38" s="238"/>
      <c r="M38" s="238"/>
      <c r="N38" s="238"/>
      <c r="O38" s="238"/>
      <c r="P38" s="238"/>
      <c r="Q38" s="238">
        <v>6407</v>
      </c>
      <c r="R38" s="238">
        <v>5727</v>
      </c>
      <c r="S38" s="238">
        <v>5046</v>
      </c>
      <c r="T38" s="238">
        <v>4379</v>
      </c>
      <c r="U38" s="238">
        <v>3685</v>
      </c>
      <c r="V38" s="238">
        <v>3005</v>
      </c>
      <c r="W38" s="238">
        <v>2325</v>
      </c>
      <c r="X38" s="238">
        <v>1650</v>
      </c>
      <c r="Y38" s="238">
        <v>964</v>
      </c>
      <c r="Z38" s="238">
        <v>283</v>
      </c>
      <c r="AA38" s="250">
        <f>SUM(D38:Z38)</f>
        <v>65318</v>
      </c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</row>
    <row r="39" spans="1:76" s="248" customFormat="1" ht="24.95" customHeight="1" x14ac:dyDescent="0.2">
      <c r="A39" s="242">
        <v>16</v>
      </c>
      <c r="B39" s="251" t="s">
        <v>291</v>
      </c>
      <c r="C39" s="244"/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5"/>
      <c r="P39" s="245"/>
      <c r="Q39" s="245"/>
      <c r="R39" s="245"/>
      <c r="S39" s="245"/>
      <c r="T39" s="245"/>
      <c r="U39" s="245"/>
      <c r="V39" s="245"/>
      <c r="W39" s="245"/>
      <c r="X39" s="245"/>
      <c r="Y39" s="245"/>
      <c r="Z39" s="245"/>
      <c r="AA39" s="246">
        <f>SUM(D39:K39)</f>
        <v>0</v>
      </c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</row>
    <row r="40" spans="1:76" s="248" customFormat="1" ht="24.95" customHeight="1" x14ac:dyDescent="0.2">
      <c r="A40" s="242"/>
      <c r="B40" s="243" t="s">
        <v>292</v>
      </c>
      <c r="C40" s="244">
        <v>2007</v>
      </c>
      <c r="D40" s="245">
        <v>31052</v>
      </c>
      <c r="E40" s="245">
        <v>0</v>
      </c>
      <c r="F40" s="245">
        <v>0</v>
      </c>
      <c r="G40" s="245">
        <v>0</v>
      </c>
      <c r="H40" s="245"/>
      <c r="I40" s="245"/>
      <c r="J40" s="245"/>
      <c r="K40" s="245"/>
      <c r="L40" s="245"/>
      <c r="M40" s="245"/>
      <c r="N40" s="245"/>
      <c r="O40" s="245"/>
      <c r="P40" s="245"/>
      <c r="Q40" s="245"/>
      <c r="R40" s="245"/>
      <c r="S40" s="245"/>
      <c r="T40" s="245"/>
      <c r="U40" s="245"/>
      <c r="V40" s="245"/>
      <c r="W40" s="245"/>
      <c r="X40" s="245"/>
      <c r="Y40" s="245"/>
      <c r="Z40" s="245"/>
      <c r="AA40" s="246">
        <f>SUM(D40:K40)</f>
        <v>31052</v>
      </c>
      <c r="AB40" s="252"/>
      <c r="AC40" s="247"/>
      <c r="AD40" s="247"/>
      <c r="AE40" s="247"/>
      <c r="AF40" s="247"/>
      <c r="AG40" s="247"/>
      <c r="AH40" s="247"/>
      <c r="AI40" s="247"/>
      <c r="AJ40" s="247"/>
      <c r="AK40" s="247"/>
      <c r="AL40" s="247"/>
      <c r="AM40" s="247"/>
      <c r="AN40" s="247"/>
      <c r="AO40" s="247"/>
      <c r="AP40" s="247"/>
      <c r="AQ40" s="247"/>
      <c r="AR40" s="247"/>
      <c r="AS40" s="247"/>
    </row>
    <row r="41" spans="1:76" s="258" customFormat="1" ht="22.5" customHeight="1" x14ac:dyDescent="0.2">
      <c r="A41" s="233"/>
      <c r="B41" s="253" t="s">
        <v>276</v>
      </c>
      <c r="C41" s="254"/>
      <c r="D41" s="255">
        <v>13541</v>
      </c>
      <c r="E41" s="255"/>
      <c r="F41" s="255">
        <v>5951</v>
      </c>
      <c r="G41" s="255">
        <v>5951</v>
      </c>
      <c r="H41" s="255"/>
      <c r="I41" s="255"/>
      <c r="J41" s="255">
        <v>0</v>
      </c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  <c r="Y41" s="255"/>
      <c r="Z41" s="255"/>
      <c r="AA41" s="250">
        <f>SUM(D41:K41)</f>
        <v>25443</v>
      </c>
      <c r="AB41" s="256"/>
      <c r="AC41" s="257"/>
      <c r="AD41" s="257"/>
      <c r="AE41" s="257"/>
      <c r="AF41" s="257"/>
      <c r="AG41" s="257"/>
      <c r="AH41" s="257"/>
      <c r="AI41" s="257"/>
      <c r="AJ41" s="257"/>
      <c r="AK41" s="257"/>
    </row>
    <row r="42" spans="1:76" s="265" customFormat="1" ht="30" customHeight="1" x14ac:dyDescent="0.2">
      <c r="A42" s="259"/>
      <c r="B42" s="260" t="s">
        <v>47</v>
      </c>
      <c r="C42" s="261" t="s">
        <v>46</v>
      </c>
      <c r="D42" s="262">
        <f t="shared" ref="D42:R42" si="1">SUM(D8:D41)</f>
        <v>156367</v>
      </c>
      <c r="E42" s="262">
        <f t="shared" si="1"/>
        <v>0</v>
      </c>
      <c r="F42" s="262">
        <f t="shared" ref="F42:G42" si="2">SUM(F8:F41)</f>
        <v>45137</v>
      </c>
      <c r="G42" s="262">
        <f t="shared" si="2"/>
        <v>45137</v>
      </c>
      <c r="H42" s="262"/>
      <c r="I42" s="262">
        <f t="shared" si="1"/>
        <v>0</v>
      </c>
      <c r="J42" s="262">
        <f t="shared" si="1"/>
        <v>43611</v>
      </c>
      <c r="K42" s="262">
        <f t="shared" si="1"/>
        <v>37318</v>
      </c>
      <c r="L42" s="262">
        <f t="shared" si="1"/>
        <v>0</v>
      </c>
      <c r="M42" s="262">
        <f t="shared" si="1"/>
        <v>0</v>
      </c>
      <c r="N42" s="262">
        <f t="shared" si="1"/>
        <v>0</v>
      </c>
      <c r="O42" s="262">
        <f t="shared" si="1"/>
        <v>0</v>
      </c>
      <c r="P42" s="262">
        <f t="shared" si="1"/>
        <v>0</v>
      </c>
      <c r="Q42" s="262">
        <f t="shared" si="1"/>
        <v>21584</v>
      </c>
      <c r="R42" s="262">
        <f t="shared" si="1"/>
        <v>20427</v>
      </c>
      <c r="S42" s="262"/>
      <c r="T42" s="262"/>
      <c r="U42" s="262"/>
      <c r="V42" s="262"/>
      <c r="W42" s="262"/>
      <c r="X42" s="262"/>
      <c r="Y42" s="262"/>
      <c r="Z42" s="262"/>
      <c r="AA42" s="263"/>
      <c r="AB42" s="264">
        <f t="shared" ref="AB42:BG42" si="3">SUM(AB8:AB41)</f>
        <v>0</v>
      </c>
      <c r="AC42" s="264">
        <f t="shared" si="3"/>
        <v>0</v>
      </c>
      <c r="AD42" s="264">
        <f t="shared" si="3"/>
        <v>0</v>
      </c>
      <c r="AE42" s="264">
        <f t="shared" si="3"/>
        <v>0</v>
      </c>
      <c r="AF42" s="264">
        <f t="shared" si="3"/>
        <v>0</v>
      </c>
      <c r="AG42" s="264">
        <f t="shared" si="3"/>
        <v>0</v>
      </c>
      <c r="AH42" s="264">
        <f t="shared" si="3"/>
        <v>0</v>
      </c>
      <c r="AI42" s="264">
        <f t="shared" si="3"/>
        <v>0</v>
      </c>
      <c r="AJ42" s="264">
        <f t="shared" si="3"/>
        <v>0</v>
      </c>
      <c r="AK42" s="264">
        <f t="shared" si="3"/>
        <v>0</v>
      </c>
      <c r="AL42" s="264">
        <f t="shared" si="3"/>
        <v>0</v>
      </c>
      <c r="AM42" s="264">
        <f t="shared" si="3"/>
        <v>0</v>
      </c>
      <c r="AN42" s="264">
        <f t="shared" si="3"/>
        <v>0</v>
      </c>
      <c r="AO42" s="264">
        <f t="shared" si="3"/>
        <v>0</v>
      </c>
      <c r="AP42" s="264">
        <f t="shared" si="3"/>
        <v>0</v>
      </c>
      <c r="AQ42" s="264">
        <f t="shared" si="3"/>
        <v>0</v>
      </c>
      <c r="AR42" s="264">
        <f t="shared" si="3"/>
        <v>0</v>
      </c>
      <c r="AS42" s="264">
        <f t="shared" si="3"/>
        <v>0</v>
      </c>
      <c r="AT42" s="264">
        <f t="shared" si="3"/>
        <v>0</v>
      </c>
      <c r="AU42" s="264">
        <f t="shared" si="3"/>
        <v>0</v>
      </c>
      <c r="AV42" s="264">
        <f t="shared" si="3"/>
        <v>0</v>
      </c>
      <c r="AW42" s="264">
        <f t="shared" si="3"/>
        <v>0</v>
      </c>
      <c r="AX42" s="264">
        <f t="shared" si="3"/>
        <v>0</v>
      </c>
      <c r="AY42" s="264">
        <f t="shared" si="3"/>
        <v>0</v>
      </c>
      <c r="AZ42" s="264">
        <f t="shared" si="3"/>
        <v>0</v>
      </c>
      <c r="BA42" s="264">
        <f t="shared" si="3"/>
        <v>0</v>
      </c>
      <c r="BB42" s="264">
        <f t="shared" si="3"/>
        <v>0</v>
      </c>
      <c r="BC42" s="264">
        <f t="shared" si="3"/>
        <v>0</v>
      </c>
      <c r="BD42" s="264">
        <f t="shared" si="3"/>
        <v>0</v>
      </c>
      <c r="BE42" s="264">
        <f t="shared" si="3"/>
        <v>0</v>
      </c>
      <c r="BF42" s="264">
        <f t="shared" si="3"/>
        <v>0</v>
      </c>
      <c r="BG42" s="264">
        <f t="shared" si="3"/>
        <v>0</v>
      </c>
      <c r="BH42" s="264"/>
      <c r="BI42" s="264"/>
      <c r="BJ42" s="264"/>
      <c r="BK42" s="264"/>
      <c r="BL42" s="264"/>
      <c r="BM42" s="264"/>
      <c r="BN42" s="264"/>
      <c r="BO42" s="264"/>
      <c r="BP42" s="264"/>
      <c r="BQ42" s="264"/>
      <c r="BR42" s="264"/>
      <c r="BS42" s="264"/>
      <c r="BT42" s="264"/>
      <c r="BU42" s="264"/>
      <c r="BV42" s="264"/>
      <c r="BW42" s="264"/>
      <c r="BX42" s="264"/>
    </row>
    <row r="43" spans="1:76" s="266" customFormat="1" ht="44.25" customHeight="1" x14ac:dyDescent="0.2">
      <c r="B43" s="556" t="s">
        <v>293</v>
      </c>
      <c r="C43" s="556"/>
      <c r="D43" s="556"/>
      <c r="E43" s="556"/>
      <c r="F43" s="556"/>
      <c r="G43" s="556"/>
      <c r="H43" s="556"/>
      <c r="I43" s="556"/>
      <c r="J43" s="556"/>
      <c r="K43" s="556"/>
      <c r="L43" s="556"/>
      <c r="M43" s="556"/>
      <c r="N43" s="556"/>
      <c r="O43" s="556"/>
      <c r="P43" s="556"/>
      <c r="Q43" s="556"/>
      <c r="R43" s="556"/>
      <c r="S43" s="556"/>
      <c r="T43" s="556"/>
      <c r="U43" s="556"/>
      <c r="V43" s="556"/>
      <c r="W43" s="556"/>
      <c r="X43" s="556"/>
      <c r="Y43" s="556"/>
      <c r="Z43" s="556"/>
      <c r="AA43" s="556"/>
      <c r="AB43" s="267"/>
      <c r="AC43" s="267"/>
      <c r="AD43" s="267"/>
      <c r="AE43" s="267"/>
      <c r="AF43" s="267"/>
      <c r="AG43" s="267"/>
      <c r="AH43" s="267"/>
      <c r="AI43" s="267"/>
      <c r="AJ43" s="267"/>
      <c r="AK43" s="267"/>
      <c r="AL43" s="267"/>
      <c r="AM43" s="267"/>
      <c r="AN43" s="267"/>
      <c r="AO43" s="267"/>
      <c r="AP43" s="267"/>
      <c r="AQ43" s="267"/>
      <c r="AR43" s="267"/>
      <c r="AS43" s="267"/>
      <c r="AT43" s="267"/>
      <c r="AU43" s="267"/>
      <c r="AV43" s="267"/>
      <c r="AW43" s="267"/>
      <c r="AX43" s="267"/>
      <c r="AY43" s="267"/>
      <c r="AZ43" s="267"/>
      <c r="BA43" s="267"/>
      <c r="BB43" s="267"/>
      <c r="BC43" s="267"/>
      <c r="BD43" s="267"/>
      <c r="BE43" s="267"/>
      <c r="BF43" s="267"/>
      <c r="BG43" s="267"/>
      <c r="BH43" s="267"/>
      <c r="BI43" s="267"/>
      <c r="BJ43" s="267"/>
      <c r="BK43" s="267"/>
      <c r="BL43" s="267"/>
      <c r="BM43" s="267"/>
      <c r="BN43" s="267"/>
      <c r="BO43" s="267"/>
      <c r="BP43" s="267"/>
      <c r="BQ43" s="267"/>
      <c r="BR43" s="267"/>
      <c r="BS43" s="267"/>
      <c r="BT43" s="267"/>
      <c r="BU43" s="267"/>
      <c r="BV43" s="267"/>
      <c r="BW43" s="267"/>
      <c r="BX43" s="267"/>
    </row>
    <row r="44" spans="1:76" s="268" customFormat="1" ht="15.75" x14ac:dyDescent="0.2">
      <c r="B44" s="269" t="s">
        <v>294</v>
      </c>
      <c r="C44" s="270"/>
      <c r="D44" s="271">
        <f>D17+D15+D19+D9+D11+D13+D21+D23+D27+D25+D29+D31+D33+D35+D37</f>
        <v>90971</v>
      </c>
      <c r="E44" s="271">
        <f t="shared" ref="E44:AA45" si="4">E17+E15+E19+E9+E11+E13+E21+E23+E27+E25+E29+E31+E33+E35+E37</f>
        <v>0</v>
      </c>
      <c r="F44" s="271"/>
      <c r="G44" s="271"/>
      <c r="H44" s="271"/>
      <c r="I44" s="271">
        <f t="shared" si="4"/>
        <v>0</v>
      </c>
      <c r="J44" s="271">
        <f t="shared" si="4"/>
        <v>34619</v>
      </c>
      <c r="K44" s="271">
        <f t="shared" si="4"/>
        <v>29723</v>
      </c>
      <c r="L44" s="271">
        <f t="shared" si="4"/>
        <v>0</v>
      </c>
      <c r="M44" s="271">
        <f t="shared" si="4"/>
        <v>0</v>
      </c>
      <c r="N44" s="271">
        <f t="shared" si="4"/>
        <v>0</v>
      </c>
      <c r="O44" s="271">
        <f t="shared" si="4"/>
        <v>0</v>
      </c>
      <c r="P44" s="271">
        <f t="shared" si="4"/>
        <v>0</v>
      </c>
      <c r="Q44" s="271">
        <f t="shared" si="4"/>
        <v>15063</v>
      </c>
      <c r="R44" s="271">
        <f t="shared" si="4"/>
        <v>14669</v>
      </c>
      <c r="S44" s="271">
        <f t="shared" si="4"/>
        <v>13511</v>
      </c>
      <c r="T44" s="271">
        <f t="shared" si="4"/>
        <v>13511</v>
      </c>
      <c r="U44" s="271">
        <f t="shared" si="4"/>
        <v>13511</v>
      </c>
      <c r="V44" s="271">
        <f t="shared" si="4"/>
        <v>13511</v>
      </c>
      <c r="W44" s="271">
        <f t="shared" si="4"/>
        <v>13511</v>
      </c>
      <c r="X44" s="271">
        <f t="shared" si="4"/>
        <v>13511</v>
      </c>
      <c r="Y44" s="271">
        <f t="shared" si="4"/>
        <v>13511</v>
      </c>
      <c r="Z44" s="271">
        <f t="shared" si="4"/>
        <v>13511</v>
      </c>
      <c r="AA44" s="271">
        <f t="shared" si="4"/>
        <v>351299</v>
      </c>
      <c r="AB44" s="271">
        <f>AA44-D44</f>
        <v>260328</v>
      </c>
      <c r="AC44" s="272"/>
      <c r="AD44" s="272"/>
      <c r="AE44" s="272"/>
      <c r="AF44" s="272"/>
      <c r="AG44" s="272"/>
      <c r="AH44" s="272"/>
      <c r="AI44" s="272"/>
      <c r="AJ44" s="272"/>
      <c r="AK44" s="272"/>
      <c r="AL44" s="272"/>
      <c r="AM44" s="272"/>
      <c r="AN44" s="272"/>
      <c r="AO44" s="272"/>
      <c r="AP44" s="272"/>
      <c r="AQ44" s="272"/>
      <c r="AR44" s="272"/>
      <c r="AS44" s="272"/>
      <c r="AT44" s="272"/>
      <c r="AU44" s="272"/>
      <c r="AV44" s="272"/>
      <c r="AW44" s="273"/>
      <c r="AX44" s="273"/>
      <c r="AY44" s="273"/>
      <c r="AZ44" s="273"/>
      <c r="BA44" s="273"/>
      <c r="BB44" s="273"/>
      <c r="BC44" s="273"/>
      <c r="BD44" s="273"/>
      <c r="BE44" s="273"/>
      <c r="BF44" s="273"/>
      <c r="BG44" s="273"/>
      <c r="BH44" s="273"/>
      <c r="BI44" s="273"/>
      <c r="BJ44" s="273"/>
      <c r="BK44" s="273"/>
      <c r="BL44" s="273"/>
      <c r="BM44" s="273"/>
      <c r="BN44" s="273"/>
      <c r="BO44" s="273"/>
      <c r="BP44" s="273"/>
      <c r="BQ44" s="273"/>
      <c r="BR44" s="273"/>
      <c r="BS44" s="273"/>
      <c r="BT44" s="273"/>
      <c r="BU44" s="273"/>
      <c r="BV44" s="273"/>
      <c r="BW44" s="273"/>
      <c r="BX44" s="273"/>
    </row>
    <row r="45" spans="1:76" s="268" customFormat="1" ht="15.75" x14ac:dyDescent="0.2">
      <c r="B45" s="269" t="s">
        <v>295</v>
      </c>
      <c r="C45" s="270"/>
      <c r="D45" s="271">
        <f>D18+D16+D20+D10+D12+D14+D22+D24+D28+D26+D30+D32+D34+D36+D38</f>
        <v>20803</v>
      </c>
      <c r="E45" s="271">
        <f t="shared" si="4"/>
        <v>0</v>
      </c>
      <c r="F45" s="271"/>
      <c r="G45" s="271"/>
      <c r="H45" s="271"/>
      <c r="I45" s="271">
        <f t="shared" si="4"/>
        <v>0</v>
      </c>
      <c r="J45" s="271">
        <f t="shared" si="4"/>
        <v>8992</v>
      </c>
      <c r="K45" s="271">
        <f t="shared" si="4"/>
        <v>7595</v>
      </c>
      <c r="L45" s="271">
        <f t="shared" si="4"/>
        <v>0</v>
      </c>
      <c r="M45" s="271">
        <f t="shared" si="4"/>
        <v>0</v>
      </c>
      <c r="N45" s="271">
        <f t="shared" si="4"/>
        <v>0</v>
      </c>
      <c r="O45" s="271">
        <f t="shared" si="4"/>
        <v>0</v>
      </c>
      <c r="P45" s="271">
        <f t="shared" si="4"/>
        <v>0</v>
      </c>
      <c r="Q45" s="271">
        <f t="shared" si="4"/>
        <v>6521</v>
      </c>
      <c r="R45" s="271">
        <f t="shared" si="4"/>
        <v>5758</v>
      </c>
      <c r="S45" s="271">
        <f t="shared" si="4"/>
        <v>5046</v>
      </c>
      <c r="T45" s="271">
        <f t="shared" si="4"/>
        <v>4379</v>
      </c>
      <c r="U45" s="271">
        <f t="shared" si="4"/>
        <v>3685</v>
      </c>
      <c r="V45" s="271">
        <f t="shared" si="4"/>
        <v>3005</v>
      </c>
      <c r="W45" s="271">
        <f t="shared" si="4"/>
        <v>2325</v>
      </c>
      <c r="X45" s="271">
        <f t="shared" si="4"/>
        <v>1650</v>
      </c>
      <c r="Y45" s="271">
        <f t="shared" si="4"/>
        <v>964</v>
      </c>
      <c r="Z45" s="271">
        <f t="shared" si="4"/>
        <v>283</v>
      </c>
      <c r="AA45" s="271">
        <f t="shared" si="4"/>
        <v>91212</v>
      </c>
      <c r="AB45" s="271">
        <f>AA45-D45</f>
        <v>70409</v>
      </c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P45" s="272"/>
      <c r="AQ45" s="272"/>
      <c r="AR45" s="272"/>
      <c r="AS45" s="272"/>
      <c r="AT45" s="272"/>
      <c r="AU45" s="272"/>
      <c r="AV45" s="273"/>
      <c r="AW45" s="273"/>
      <c r="AX45" s="273"/>
      <c r="AY45" s="273"/>
      <c r="AZ45" s="273"/>
      <c r="BA45" s="273"/>
      <c r="BB45" s="273"/>
      <c r="BC45" s="273"/>
      <c r="BD45" s="273"/>
      <c r="BE45" s="273"/>
      <c r="BF45" s="273"/>
      <c r="BG45" s="273"/>
      <c r="BH45" s="273"/>
      <c r="BI45" s="273"/>
      <c r="BJ45" s="273"/>
      <c r="BK45" s="273"/>
      <c r="BL45" s="273"/>
      <c r="BM45" s="273"/>
      <c r="BN45" s="273"/>
      <c r="BO45" s="273"/>
      <c r="BP45" s="273"/>
      <c r="BQ45" s="273"/>
      <c r="BR45" s="273"/>
      <c r="BS45" s="273"/>
      <c r="BT45" s="273"/>
      <c r="BU45" s="273"/>
      <c r="BV45" s="273"/>
      <c r="BW45" s="273"/>
      <c r="BX45" s="273"/>
    </row>
    <row r="46" spans="1:76" s="268" customFormat="1" ht="15.75" x14ac:dyDescent="0.2">
      <c r="B46" s="269"/>
      <c r="C46" s="270"/>
      <c r="D46" s="271"/>
      <c r="E46" s="271"/>
      <c r="F46" s="271"/>
      <c r="G46" s="271"/>
      <c r="H46" s="271"/>
      <c r="I46" s="271"/>
      <c r="J46" s="271"/>
      <c r="K46" s="271"/>
      <c r="L46" s="271"/>
      <c r="M46" s="271"/>
      <c r="N46" s="271"/>
      <c r="O46" s="271"/>
      <c r="P46" s="271"/>
      <c r="Q46" s="271"/>
      <c r="R46" s="271"/>
      <c r="S46" s="272"/>
      <c r="T46" s="272"/>
      <c r="U46" s="272"/>
      <c r="V46" s="272"/>
      <c r="W46" s="272"/>
      <c r="X46" s="272"/>
      <c r="Y46" s="272"/>
      <c r="Z46" s="272"/>
      <c r="AA46" s="274"/>
      <c r="AB46" s="272">
        <f t="shared" ref="AB46:AB57" si="5">AA46-D46</f>
        <v>0</v>
      </c>
      <c r="AC46" s="272"/>
      <c r="AD46" s="272"/>
      <c r="AE46" s="272"/>
      <c r="AF46" s="272"/>
      <c r="AG46" s="272"/>
      <c r="AH46" s="272"/>
      <c r="AI46" s="272"/>
      <c r="AJ46" s="272"/>
      <c r="AK46" s="275"/>
      <c r="AL46" s="275"/>
      <c r="AM46" s="275"/>
      <c r="AN46" s="275"/>
      <c r="AO46" s="275"/>
      <c r="AP46" s="275"/>
      <c r="AQ46" s="275"/>
      <c r="AR46" s="275"/>
      <c r="AS46" s="275"/>
    </row>
    <row r="47" spans="1:76" s="268" customFormat="1" ht="15.75" x14ac:dyDescent="0.2">
      <c r="B47" s="269" t="s">
        <v>296</v>
      </c>
      <c r="C47" s="270"/>
      <c r="D47" s="271">
        <f t="shared" ref="D47:R48" si="6">D40</f>
        <v>31052</v>
      </c>
      <c r="E47" s="271">
        <f t="shared" si="6"/>
        <v>0</v>
      </c>
      <c r="F47" s="271"/>
      <c r="G47" s="271"/>
      <c r="H47" s="271"/>
      <c r="I47" s="271">
        <f t="shared" si="6"/>
        <v>0</v>
      </c>
      <c r="J47" s="271">
        <f t="shared" si="6"/>
        <v>0</v>
      </c>
      <c r="K47" s="271">
        <f t="shared" si="6"/>
        <v>0</v>
      </c>
      <c r="L47" s="271">
        <f t="shared" si="6"/>
        <v>0</v>
      </c>
      <c r="M47" s="271">
        <f t="shared" si="6"/>
        <v>0</v>
      </c>
      <c r="N47" s="271">
        <f t="shared" si="6"/>
        <v>0</v>
      </c>
      <c r="O47" s="271">
        <f t="shared" si="6"/>
        <v>0</v>
      </c>
      <c r="P47" s="271">
        <f t="shared" si="6"/>
        <v>0</v>
      </c>
      <c r="Q47" s="271">
        <f t="shared" si="6"/>
        <v>0</v>
      </c>
      <c r="R47" s="271">
        <f t="shared" si="6"/>
        <v>0</v>
      </c>
      <c r="S47" s="272"/>
      <c r="T47" s="272"/>
      <c r="U47" s="272"/>
      <c r="V47" s="272"/>
      <c r="W47" s="272"/>
      <c r="X47" s="272"/>
      <c r="Y47" s="272"/>
      <c r="Z47" s="272"/>
      <c r="AA47" s="271">
        <f>AA40</f>
        <v>31052</v>
      </c>
      <c r="AB47" s="272">
        <f t="shared" si="5"/>
        <v>0</v>
      </c>
      <c r="AC47" s="272"/>
      <c r="AD47" s="272"/>
      <c r="AE47" s="272"/>
      <c r="AF47" s="272"/>
      <c r="AG47" s="272"/>
      <c r="AH47" s="272"/>
      <c r="AI47" s="272"/>
      <c r="AJ47" s="272"/>
      <c r="AK47" s="272"/>
      <c r="AL47" s="272"/>
      <c r="AM47" s="272"/>
      <c r="AN47" s="272"/>
      <c r="AO47" s="272"/>
      <c r="AP47" s="272"/>
      <c r="AQ47" s="272"/>
      <c r="AR47" s="272"/>
      <c r="AS47" s="275"/>
    </row>
    <row r="48" spans="1:76" s="268" customFormat="1" ht="15.75" x14ac:dyDescent="0.2">
      <c r="B48" s="269" t="s">
        <v>297</v>
      </c>
      <c r="C48" s="270"/>
      <c r="D48" s="271">
        <f t="shared" si="6"/>
        <v>13541</v>
      </c>
      <c r="E48" s="271">
        <f t="shared" si="6"/>
        <v>0</v>
      </c>
      <c r="F48" s="271"/>
      <c r="G48" s="271"/>
      <c r="H48" s="271"/>
      <c r="I48" s="271">
        <f t="shared" si="6"/>
        <v>0</v>
      </c>
      <c r="J48" s="271">
        <f t="shared" si="6"/>
        <v>0</v>
      </c>
      <c r="K48" s="271">
        <f t="shared" si="6"/>
        <v>0</v>
      </c>
      <c r="L48" s="271">
        <f t="shared" si="6"/>
        <v>0</v>
      </c>
      <c r="M48" s="271">
        <f t="shared" si="6"/>
        <v>0</v>
      </c>
      <c r="N48" s="271">
        <f t="shared" si="6"/>
        <v>0</v>
      </c>
      <c r="O48" s="271">
        <f t="shared" si="6"/>
        <v>0</v>
      </c>
      <c r="P48" s="271">
        <f t="shared" si="6"/>
        <v>0</v>
      </c>
      <c r="Q48" s="271">
        <f t="shared" si="6"/>
        <v>0</v>
      </c>
      <c r="R48" s="271">
        <f t="shared" si="6"/>
        <v>0</v>
      </c>
      <c r="S48" s="272"/>
      <c r="T48" s="272"/>
      <c r="U48" s="272"/>
      <c r="V48" s="272"/>
      <c r="W48" s="272"/>
      <c r="X48" s="272"/>
      <c r="Y48" s="272"/>
      <c r="Z48" s="272"/>
      <c r="AA48" s="271">
        <f>AA41</f>
        <v>25443</v>
      </c>
      <c r="AB48" s="272">
        <f t="shared" si="5"/>
        <v>11902</v>
      </c>
      <c r="AC48" s="275"/>
      <c r="AD48" s="275"/>
      <c r="AE48" s="275"/>
      <c r="AF48" s="275"/>
      <c r="AG48" s="275"/>
      <c r="AH48" s="275"/>
      <c r="AI48" s="275"/>
      <c r="AJ48" s="275"/>
      <c r="AK48" s="275"/>
      <c r="AL48" s="275"/>
      <c r="AM48" s="275"/>
      <c r="AN48" s="275"/>
      <c r="AO48" s="275"/>
      <c r="AP48" s="275"/>
      <c r="AQ48" s="275"/>
      <c r="AR48" s="275"/>
      <c r="AS48" s="275"/>
    </row>
    <row r="49" spans="2:45" s="268" customFormat="1" ht="15.75" x14ac:dyDescent="0.2">
      <c r="B49" s="269"/>
      <c r="C49" s="270"/>
      <c r="D49" s="271"/>
      <c r="E49" s="271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272"/>
      <c r="T49" s="272"/>
      <c r="U49" s="272"/>
      <c r="V49" s="272"/>
      <c r="W49" s="272"/>
      <c r="X49" s="272"/>
      <c r="Y49" s="272"/>
      <c r="Z49" s="272"/>
      <c r="AA49" s="272"/>
      <c r="AB49" s="272">
        <f t="shared" si="5"/>
        <v>0</v>
      </c>
      <c r="AC49" s="275"/>
      <c r="AD49" s="275"/>
      <c r="AE49" s="275"/>
      <c r="AF49" s="275"/>
      <c r="AG49" s="275"/>
      <c r="AH49" s="275"/>
      <c r="AI49" s="275"/>
      <c r="AJ49" s="275"/>
      <c r="AK49" s="275"/>
      <c r="AL49" s="275"/>
      <c r="AM49" s="275"/>
      <c r="AN49" s="275"/>
      <c r="AO49" s="275"/>
      <c r="AP49" s="275"/>
      <c r="AQ49" s="275"/>
      <c r="AR49" s="275"/>
      <c r="AS49" s="275"/>
    </row>
    <row r="50" spans="2:45" s="268" customFormat="1" ht="15.75" x14ac:dyDescent="0.2">
      <c r="B50" s="269" t="s">
        <v>298</v>
      </c>
      <c r="C50" s="270"/>
      <c r="D50" s="271">
        <f t="shared" ref="D50:AA51" si="7">D44+D47</f>
        <v>122023</v>
      </c>
      <c r="E50" s="271">
        <f t="shared" si="7"/>
        <v>0</v>
      </c>
      <c r="F50" s="271"/>
      <c r="G50" s="271"/>
      <c r="H50" s="271"/>
      <c r="I50" s="271">
        <f t="shared" si="7"/>
        <v>0</v>
      </c>
      <c r="J50" s="271">
        <f t="shared" si="7"/>
        <v>34619</v>
      </c>
      <c r="K50" s="271">
        <f t="shared" si="7"/>
        <v>29723</v>
      </c>
      <c r="L50" s="271">
        <f t="shared" si="7"/>
        <v>0</v>
      </c>
      <c r="M50" s="271">
        <f t="shared" si="7"/>
        <v>0</v>
      </c>
      <c r="N50" s="271">
        <f t="shared" si="7"/>
        <v>0</v>
      </c>
      <c r="O50" s="271">
        <f t="shared" si="7"/>
        <v>0</v>
      </c>
      <c r="P50" s="271">
        <f t="shared" si="7"/>
        <v>0</v>
      </c>
      <c r="Q50" s="271">
        <f t="shared" si="7"/>
        <v>15063</v>
      </c>
      <c r="R50" s="271">
        <f t="shared" si="7"/>
        <v>14669</v>
      </c>
      <c r="S50" s="271">
        <f t="shared" si="7"/>
        <v>13511</v>
      </c>
      <c r="T50" s="271">
        <f t="shared" si="7"/>
        <v>13511</v>
      </c>
      <c r="U50" s="271">
        <f t="shared" si="7"/>
        <v>13511</v>
      </c>
      <c r="V50" s="271">
        <f t="shared" si="7"/>
        <v>13511</v>
      </c>
      <c r="W50" s="271">
        <f t="shared" si="7"/>
        <v>13511</v>
      </c>
      <c r="X50" s="271">
        <f t="shared" si="7"/>
        <v>13511</v>
      </c>
      <c r="Y50" s="271">
        <f t="shared" si="7"/>
        <v>13511</v>
      </c>
      <c r="Z50" s="271">
        <f t="shared" si="7"/>
        <v>13511</v>
      </c>
      <c r="AA50" s="271">
        <f t="shared" si="7"/>
        <v>382351</v>
      </c>
      <c r="AB50" s="272">
        <f t="shared" si="5"/>
        <v>260328</v>
      </c>
      <c r="AC50" s="275"/>
      <c r="AD50" s="275"/>
      <c r="AE50" s="275"/>
      <c r="AF50" s="275"/>
      <c r="AG50" s="275"/>
      <c r="AH50" s="275"/>
      <c r="AI50" s="275"/>
      <c r="AJ50" s="275"/>
      <c r="AK50" s="275"/>
      <c r="AL50" s="275"/>
      <c r="AM50" s="275"/>
      <c r="AN50" s="275"/>
      <c r="AO50" s="275"/>
      <c r="AP50" s="275"/>
      <c r="AQ50" s="275"/>
      <c r="AR50" s="275"/>
      <c r="AS50" s="275"/>
    </row>
    <row r="51" spans="2:45" s="268" customFormat="1" ht="15.75" x14ac:dyDescent="0.2">
      <c r="B51" s="269" t="s">
        <v>299</v>
      </c>
      <c r="C51" s="270"/>
      <c r="D51" s="271">
        <f t="shared" si="7"/>
        <v>34344</v>
      </c>
      <c r="E51" s="271">
        <f t="shared" si="7"/>
        <v>0</v>
      </c>
      <c r="F51" s="271"/>
      <c r="G51" s="271"/>
      <c r="H51" s="271"/>
      <c r="I51" s="271">
        <f t="shared" si="7"/>
        <v>0</v>
      </c>
      <c r="J51" s="271">
        <f t="shared" si="7"/>
        <v>8992</v>
      </c>
      <c r="K51" s="271">
        <f t="shared" si="7"/>
        <v>7595</v>
      </c>
      <c r="L51" s="271">
        <f t="shared" si="7"/>
        <v>0</v>
      </c>
      <c r="M51" s="271">
        <f t="shared" si="7"/>
        <v>0</v>
      </c>
      <c r="N51" s="271">
        <f t="shared" si="7"/>
        <v>0</v>
      </c>
      <c r="O51" s="271">
        <f t="shared" si="7"/>
        <v>0</v>
      </c>
      <c r="P51" s="271">
        <f t="shared" si="7"/>
        <v>0</v>
      </c>
      <c r="Q51" s="271">
        <f t="shared" si="7"/>
        <v>6521</v>
      </c>
      <c r="R51" s="271">
        <f t="shared" si="7"/>
        <v>5758</v>
      </c>
      <c r="S51" s="271">
        <f t="shared" si="7"/>
        <v>5046</v>
      </c>
      <c r="T51" s="271">
        <f t="shared" si="7"/>
        <v>4379</v>
      </c>
      <c r="U51" s="271">
        <f t="shared" si="7"/>
        <v>3685</v>
      </c>
      <c r="V51" s="271">
        <f t="shared" si="7"/>
        <v>3005</v>
      </c>
      <c r="W51" s="271">
        <f t="shared" si="7"/>
        <v>2325</v>
      </c>
      <c r="X51" s="271">
        <f t="shared" si="7"/>
        <v>1650</v>
      </c>
      <c r="Y51" s="271">
        <f t="shared" si="7"/>
        <v>964</v>
      </c>
      <c r="Z51" s="271">
        <f t="shared" si="7"/>
        <v>283</v>
      </c>
      <c r="AA51" s="271">
        <f t="shared" si="7"/>
        <v>116655</v>
      </c>
      <c r="AB51" s="272">
        <f t="shared" si="5"/>
        <v>82311</v>
      </c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</row>
    <row r="52" spans="2:45" s="268" customFormat="1" ht="15.75" x14ac:dyDescent="0.2">
      <c r="B52" s="269"/>
      <c r="C52" s="270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2">
        <f t="shared" si="5"/>
        <v>0</v>
      </c>
      <c r="AC52" s="275"/>
      <c r="AD52" s="275"/>
      <c r="AE52" s="275"/>
      <c r="AF52" s="275"/>
      <c r="AG52" s="275"/>
      <c r="AH52" s="275"/>
      <c r="AI52" s="275"/>
      <c r="AJ52" s="275"/>
      <c r="AK52" s="275"/>
      <c r="AL52" s="275"/>
      <c r="AM52" s="275"/>
      <c r="AN52" s="275"/>
      <c r="AO52" s="275"/>
      <c r="AP52" s="275"/>
      <c r="AQ52" s="275"/>
      <c r="AR52" s="275"/>
      <c r="AS52" s="275"/>
    </row>
    <row r="53" spans="2:45" s="268" customFormat="1" ht="15.75" x14ac:dyDescent="0.2">
      <c r="B53" s="269" t="s">
        <v>300</v>
      </c>
      <c r="C53" s="270"/>
      <c r="D53" s="271">
        <f t="shared" ref="D53:AA53" si="8">SUM(D50:D51)</f>
        <v>156367</v>
      </c>
      <c r="E53" s="271">
        <f t="shared" si="8"/>
        <v>0</v>
      </c>
      <c r="F53" s="271"/>
      <c r="G53" s="271"/>
      <c r="H53" s="271"/>
      <c r="I53" s="271">
        <f t="shared" si="8"/>
        <v>0</v>
      </c>
      <c r="J53" s="271">
        <f t="shared" si="8"/>
        <v>43611</v>
      </c>
      <c r="K53" s="271">
        <f t="shared" si="8"/>
        <v>37318</v>
      </c>
      <c r="L53" s="271">
        <f t="shared" si="8"/>
        <v>0</v>
      </c>
      <c r="M53" s="271">
        <f t="shared" si="8"/>
        <v>0</v>
      </c>
      <c r="N53" s="271">
        <f t="shared" si="8"/>
        <v>0</v>
      </c>
      <c r="O53" s="271">
        <f t="shared" si="8"/>
        <v>0</v>
      </c>
      <c r="P53" s="271">
        <f t="shared" si="8"/>
        <v>0</v>
      </c>
      <c r="Q53" s="271">
        <f t="shared" si="8"/>
        <v>21584</v>
      </c>
      <c r="R53" s="271">
        <f t="shared" si="8"/>
        <v>20427</v>
      </c>
      <c r="S53" s="271">
        <f t="shared" si="8"/>
        <v>18557</v>
      </c>
      <c r="T53" s="271">
        <f t="shared" si="8"/>
        <v>17890</v>
      </c>
      <c r="U53" s="271">
        <f t="shared" si="8"/>
        <v>17196</v>
      </c>
      <c r="V53" s="271">
        <f t="shared" si="8"/>
        <v>16516</v>
      </c>
      <c r="W53" s="271">
        <f t="shared" si="8"/>
        <v>15836</v>
      </c>
      <c r="X53" s="271">
        <f t="shared" si="8"/>
        <v>15161</v>
      </c>
      <c r="Y53" s="271">
        <f t="shared" si="8"/>
        <v>14475</v>
      </c>
      <c r="Z53" s="271">
        <f t="shared" si="8"/>
        <v>13794</v>
      </c>
      <c r="AA53" s="271">
        <f t="shared" si="8"/>
        <v>499006</v>
      </c>
      <c r="AB53" s="272">
        <f t="shared" si="5"/>
        <v>342639</v>
      </c>
      <c r="AC53" s="275"/>
      <c r="AD53" s="275"/>
      <c r="AE53" s="275"/>
      <c r="AF53" s="275"/>
      <c r="AG53" s="275"/>
      <c r="AH53" s="275"/>
      <c r="AI53" s="275"/>
      <c r="AJ53" s="275"/>
      <c r="AK53" s="275"/>
      <c r="AL53" s="275"/>
      <c r="AM53" s="275"/>
      <c r="AN53" s="275"/>
      <c r="AO53" s="275"/>
      <c r="AP53" s="275"/>
      <c r="AQ53" s="275"/>
      <c r="AR53" s="275"/>
      <c r="AS53" s="275"/>
    </row>
    <row r="54" spans="2:45" s="10" customFormat="1" ht="15.75" x14ac:dyDescent="0.2">
      <c r="B54" s="14"/>
      <c r="C54" s="276"/>
      <c r="D54" s="277"/>
      <c r="E54" s="277"/>
      <c r="F54" s="277"/>
      <c r="G54" s="277"/>
      <c r="H54" s="277"/>
      <c r="I54" s="277"/>
      <c r="J54" s="277"/>
      <c r="K54" s="277"/>
      <c r="L54" s="277"/>
      <c r="M54" s="277"/>
      <c r="N54" s="277"/>
      <c r="O54" s="277"/>
      <c r="P54" s="277"/>
      <c r="Q54" s="277"/>
      <c r="R54" s="277"/>
      <c r="S54" s="277"/>
      <c r="T54" s="277"/>
      <c r="U54" s="277"/>
      <c r="V54" s="277"/>
      <c r="W54" s="277"/>
      <c r="X54" s="277"/>
      <c r="Y54" s="277"/>
      <c r="Z54" s="277"/>
      <c r="AA54" s="277"/>
      <c r="AB54" s="272">
        <f t="shared" si="5"/>
        <v>0</v>
      </c>
      <c r="AC54" s="278"/>
      <c r="AD54" s="278"/>
      <c r="AE54" s="278"/>
      <c r="AF54" s="278"/>
      <c r="AG54" s="278"/>
      <c r="AH54" s="278"/>
      <c r="AI54" s="278"/>
      <c r="AJ54" s="278"/>
      <c r="AK54" s="278"/>
      <c r="AL54" s="278"/>
      <c r="AM54" s="278"/>
      <c r="AN54" s="278"/>
      <c r="AO54" s="278"/>
      <c r="AP54" s="278"/>
      <c r="AQ54" s="278"/>
      <c r="AR54" s="278"/>
      <c r="AS54" s="278"/>
    </row>
    <row r="55" spans="2:45" s="10" customFormat="1" ht="15.75" x14ac:dyDescent="0.2">
      <c r="B55" s="14"/>
      <c r="C55" s="276"/>
      <c r="D55" s="277"/>
      <c r="E55" s="277"/>
      <c r="F55" s="277"/>
      <c r="G55" s="277"/>
      <c r="H55" s="277"/>
      <c r="I55" s="277"/>
      <c r="J55" s="277"/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2">
        <f t="shared" si="5"/>
        <v>0</v>
      </c>
      <c r="AC55" s="278"/>
      <c r="AD55" s="278"/>
      <c r="AE55" s="278"/>
      <c r="AF55" s="278"/>
      <c r="AG55" s="278"/>
      <c r="AH55" s="278"/>
      <c r="AI55" s="278"/>
      <c r="AJ55" s="278"/>
      <c r="AK55" s="278"/>
      <c r="AL55" s="278"/>
      <c r="AM55" s="278"/>
      <c r="AN55" s="278"/>
      <c r="AO55" s="278"/>
      <c r="AP55" s="278"/>
      <c r="AQ55" s="278"/>
      <c r="AR55" s="278"/>
      <c r="AS55" s="278"/>
    </row>
    <row r="56" spans="2:45" s="10" customFormat="1" ht="15.75" x14ac:dyDescent="0.2">
      <c r="B56" s="14"/>
      <c r="C56" s="276"/>
      <c r="D56" s="277"/>
      <c r="E56" s="277"/>
      <c r="F56" s="277"/>
      <c r="G56" s="277"/>
      <c r="H56" s="277"/>
      <c r="I56" s="277"/>
      <c r="J56" s="277"/>
      <c r="K56" s="277"/>
      <c r="L56" s="277"/>
      <c r="M56" s="27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2">
        <f t="shared" si="5"/>
        <v>0</v>
      </c>
      <c r="AC56" s="278"/>
      <c r="AD56" s="278"/>
      <c r="AE56" s="278"/>
      <c r="AF56" s="278"/>
      <c r="AG56" s="278"/>
      <c r="AH56" s="278"/>
      <c r="AI56" s="278"/>
      <c r="AJ56" s="278"/>
      <c r="AK56" s="278"/>
      <c r="AL56" s="278"/>
      <c r="AM56" s="278"/>
      <c r="AN56" s="278"/>
      <c r="AO56" s="278"/>
      <c r="AP56" s="278"/>
      <c r="AQ56" s="278"/>
      <c r="AR56" s="278"/>
      <c r="AS56" s="278"/>
    </row>
    <row r="57" spans="2:45" s="10" customFormat="1" ht="15.75" x14ac:dyDescent="0.2">
      <c r="B57" s="14"/>
      <c r="C57" s="276"/>
      <c r="D57" s="277"/>
      <c r="E57" s="277"/>
      <c r="F57" s="277"/>
      <c r="G57" s="277"/>
      <c r="H57" s="277"/>
      <c r="I57" s="277"/>
      <c r="J57" s="277"/>
      <c r="K57" s="277"/>
      <c r="L57" s="277"/>
      <c r="M57" s="277"/>
      <c r="N57" s="277"/>
      <c r="O57" s="277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77"/>
      <c r="AA57" s="277"/>
      <c r="AB57" s="272">
        <f t="shared" si="5"/>
        <v>0</v>
      </c>
      <c r="AC57" s="278"/>
      <c r="AD57" s="278"/>
      <c r="AE57" s="278"/>
      <c r="AF57" s="278"/>
      <c r="AG57" s="278"/>
      <c r="AH57" s="278"/>
      <c r="AI57" s="278"/>
      <c r="AJ57" s="278"/>
      <c r="AK57" s="278"/>
      <c r="AL57" s="278"/>
      <c r="AM57" s="278"/>
      <c r="AN57" s="278"/>
      <c r="AO57" s="278"/>
      <c r="AP57" s="278"/>
      <c r="AQ57" s="278"/>
      <c r="AR57" s="278"/>
      <c r="AS57" s="278"/>
    </row>
    <row r="58" spans="2:45" s="10" customFormat="1" x14ac:dyDescent="0.2">
      <c r="B58" s="14"/>
      <c r="C58" s="276"/>
      <c r="D58" s="277"/>
      <c r="E58" s="277"/>
      <c r="F58" s="277"/>
      <c r="G58" s="277"/>
      <c r="H58" s="277"/>
      <c r="I58" s="277"/>
      <c r="J58" s="277"/>
      <c r="K58" s="277"/>
      <c r="L58" s="277"/>
      <c r="M58" s="277"/>
      <c r="N58" s="277"/>
      <c r="O58" s="277"/>
      <c r="P58" s="277"/>
      <c r="Q58" s="277"/>
      <c r="R58" s="277"/>
      <c r="S58" s="277"/>
      <c r="T58" s="277"/>
      <c r="U58" s="277"/>
      <c r="V58" s="277"/>
      <c r="W58" s="277"/>
      <c r="X58" s="277"/>
      <c r="Y58" s="277"/>
      <c r="Z58" s="277"/>
      <c r="AA58" s="277"/>
      <c r="AB58" s="279"/>
      <c r="AC58" s="278"/>
      <c r="AD58" s="278"/>
      <c r="AE58" s="278"/>
      <c r="AF58" s="278"/>
      <c r="AG58" s="278"/>
      <c r="AH58" s="278"/>
      <c r="AI58" s="278"/>
      <c r="AJ58" s="278"/>
      <c r="AK58" s="278"/>
      <c r="AL58" s="278"/>
      <c r="AM58" s="278"/>
      <c r="AN58" s="278"/>
      <c r="AO58" s="278"/>
      <c r="AP58" s="278"/>
      <c r="AQ58" s="278"/>
      <c r="AR58" s="278"/>
      <c r="AS58" s="278"/>
    </row>
    <row r="59" spans="2:45" s="10" customFormat="1" x14ac:dyDescent="0.2">
      <c r="B59" s="14"/>
      <c r="C59" s="276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7"/>
      <c r="AA59" s="277"/>
      <c r="AB59" s="279"/>
      <c r="AC59" s="278"/>
      <c r="AD59" s="278"/>
      <c r="AE59" s="278"/>
      <c r="AF59" s="278"/>
      <c r="AG59" s="278"/>
      <c r="AH59" s="278"/>
      <c r="AI59" s="278"/>
      <c r="AJ59" s="278"/>
      <c r="AK59" s="278"/>
      <c r="AL59" s="278"/>
      <c r="AM59" s="278"/>
      <c r="AN59" s="278"/>
      <c r="AO59" s="278"/>
      <c r="AP59" s="278"/>
      <c r="AQ59" s="278"/>
      <c r="AR59" s="278"/>
      <c r="AS59" s="278"/>
    </row>
    <row r="60" spans="2:45" s="10" customFormat="1" x14ac:dyDescent="0.2">
      <c r="B60" s="14"/>
      <c r="C60" s="276"/>
      <c r="D60" s="277"/>
      <c r="E60" s="277"/>
      <c r="F60" s="277"/>
      <c r="G60" s="277"/>
      <c r="H60" s="277"/>
      <c r="I60" s="277"/>
      <c r="J60" s="277"/>
      <c r="K60" s="277"/>
      <c r="L60" s="277"/>
      <c r="M60" s="277"/>
      <c r="N60" s="277"/>
      <c r="O60" s="277"/>
      <c r="P60" s="277"/>
      <c r="Q60" s="277"/>
      <c r="R60" s="277"/>
      <c r="S60" s="277"/>
      <c r="T60" s="277"/>
      <c r="U60" s="277"/>
      <c r="V60" s="277"/>
      <c r="W60" s="277"/>
      <c r="X60" s="277"/>
      <c r="Y60" s="277"/>
      <c r="Z60" s="277"/>
      <c r="AA60" s="277"/>
      <c r="AB60" s="279"/>
      <c r="AC60" s="278"/>
      <c r="AD60" s="278"/>
      <c r="AE60" s="278"/>
      <c r="AF60" s="278"/>
      <c r="AG60" s="278"/>
      <c r="AH60" s="278"/>
      <c r="AI60" s="278"/>
      <c r="AJ60" s="278"/>
      <c r="AK60" s="278"/>
      <c r="AL60" s="278"/>
      <c r="AM60" s="278"/>
      <c r="AN60" s="278"/>
      <c r="AO60" s="278"/>
      <c r="AP60" s="278"/>
      <c r="AQ60" s="278"/>
      <c r="AR60" s="278"/>
      <c r="AS60" s="278"/>
    </row>
    <row r="61" spans="2:45" s="10" customFormat="1" x14ac:dyDescent="0.2">
      <c r="B61" s="14"/>
      <c r="C61" s="276"/>
      <c r="D61" s="277"/>
      <c r="E61" s="277"/>
      <c r="F61" s="277"/>
      <c r="G61" s="277"/>
      <c r="H61" s="277"/>
      <c r="I61" s="277"/>
      <c r="J61" s="277"/>
      <c r="K61" s="277"/>
      <c r="L61" s="277"/>
      <c r="M61" s="277"/>
      <c r="N61" s="277"/>
      <c r="O61" s="277"/>
      <c r="P61" s="277"/>
      <c r="Q61" s="277"/>
      <c r="R61" s="277"/>
      <c r="S61" s="277"/>
      <c r="T61" s="277"/>
      <c r="U61" s="277"/>
      <c r="V61" s="277"/>
      <c r="W61" s="277"/>
      <c r="X61" s="277"/>
      <c r="Y61" s="277"/>
      <c r="Z61" s="277"/>
      <c r="AA61" s="277"/>
      <c r="AB61" s="279"/>
      <c r="AC61" s="278"/>
      <c r="AD61" s="278"/>
      <c r="AE61" s="278"/>
      <c r="AF61" s="278"/>
      <c r="AG61" s="278"/>
      <c r="AH61" s="278"/>
      <c r="AI61" s="278"/>
      <c r="AJ61" s="278"/>
      <c r="AK61" s="278"/>
      <c r="AL61" s="278"/>
      <c r="AM61" s="278"/>
      <c r="AN61" s="278"/>
      <c r="AO61" s="278"/>
      <c r="AP61" s="278"/>
      <c r="AQ61" s="278"/>
      <c r="AR61" s="278"/>
      <c r="AS61" s="278"/>
    </row>
    <row r="62" spans="2:45" s="10" customFormat="1" x14ac:dyDescent="0.2">
      <c r="B62" s="14"/>
      <c r="C62" s="276"/>
      <c r="D62" s="277"/>
      <c r="E62" s="277"/>
      <c r="F62" s="277"/>
      <c r="G62" s="277"/>
      <c r="H62" s="277"/>
      <c r="I62" s="277"/>
      <c r="J62" s="277"/>
      <c r="K62" s="277"/>
      <c r="L62" s="277"/>
      <c r="M62" s="277"/>
      <c r="N62" s="277"/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277"/>
      <c r="AA62" s="277"/>
      <c r="AB62" s="279"/>
      <c r="AC62" s="278"/>
      <c r="AD62" s="278"/>
      <c r="AE62" s="278"/>
      <c r="AF62" s="278"/>
      <c r="AG62" s="278"/>
      <c r="AH62" s="278"/>
      <c r="AI62" s="278"/>
      <c r="AJ62" s="278"/>
      <c r="AK62" s="278"/>
      <c r="AL62" s="278"/>
      <c r="AM62" s="278"/>
      <c r="AN62" s="278"/>
      <c r="AO62" s="278"/>
      <c r="AP62" s="278"/>
      <c r="AQ62" s="278"/>
      <c r="AR62" s="278"/>
      <c r="AS62" s="278"/>
    </row>
    <row r="63" spans="2:45" s="10" customFormat="1" x14ac:dyDescent="0.2">
      <c r="B63" s="14"/>
      <c r="C63" s="276"/>
      <c r="D63" s="277"/>
      <c r="E63" s="277"/>
      <c r="F63" s="277"/>
      <c r="G63" s="277"/>
      <c r="H63" s="277"/>
      <c r="I63" s="277"/>
      <c r="J63" s="277"/>
      <c r="K63" s="277"/>
      <c r="L63" s="277"/>
      <c r="M63" s="277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277"/>
      <c r="AA63" s="277"/>
      <c r="AB63" s="279"/>
      <c r="AC63" s="278"/>
      <c r="AD63" s="278"/>
      <c r="AE63" s="278"/>
      <c r="AF63" s="278"/>
      <c r="AG63" s="278"/>
      <c r="AH63" s="278"/>
      <c r="AI63" s="278"/>
      <c r="AJ63" s="278"/>
      <c r="AK63" s="278"/>
      <c r="AL63" s="278"/>
      <c r="AM63" s="278"/>
      <c r="AN63" s="278"/>
      <c r="AO63" s="278"/>
      <c r="AP63" s="278"/>
      <c r="AQ63" s="278"/>
      <c r="AR63" s="278"/>
      <c r="AS63" s="278"/>
    </row>
    <row r="64" spans="2:45" s="10" customFormat="1" x14ac:dyDescent="0.2">
      <c r="B64" s="14"/>
      <c r="C64" s="276"/>
      <c r="D64" s="277"/>
      <c r="E64" s="277"/>
      <c r="F64" s="277"/>
      <c r="G64" s="277"/>
      <c r="H64" s="277"/>
      <c r="I64" s="277"/>
      <c r="J64" s="277"/>
      <c r="K64" s="277"/>
      <c r="L64" s="277"/>
      <c r="M64" s="277"/>
      <c r="N64" s="277"/>
      <c r="O64" s="277"/>
      <c r="P64" s="277"/>
      <c r="Q64" s="277"/>
      <c r="R64" s="277"/>
      <c r="S64" s="277"/>
      <c r="T64" s="277"/>
      <c r="U64" s="277"/>
      <c r="V64" s="277"/>
      <c r="W64" s="277"/>
      <c r="X64" s="277"/>
      <c r="Y64" s="277"/>
      <c r="Z64" s="277"/>
      <c r="AA64" s="277"/>
      <c r="AB64" s="279"/>
      <c r="AC64" s="278"/>
      <c r="AD64" s="278"/>
      <c r="AE64" s="278"/>
      <c r="AF64" s="278"/>
      <c r="AG64" s="278"/>
      <c r="AH64" s="278"/>
      <c r="AI64" s="278"/>
      <c r="AJ64" s="278"/>
      <c r="AK64" s="278"/>
      <c r="AL64" s="278"/>
      <c r="AM64" s="278"/>
      <c r="AN64" s="278"/>
      <c r="AO64" s="278"/>
      <c r="AP64" s="278"/>
      <c r="AQ64" s="278"/>
      <c r="AR64" s="278"/>
      <c r="AS64" s="278"/>
    </row>
    <row r="65" spans="2:45" s="10" customFormat="1" x14ac:dyDescent="0.2">
      <c r="B65" s="14"/>
      <c r="C65" s="276"/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77"/>
      <c r="O65" s="277"/>
      <c r="P65" s="277"/>
      <c r="Q65" s="277"/>
      <c r="R65" s="277"/>
      <c r="S65" s="277"/>
      <c r="T65" s="277"/>
      <c r="U65" s="277"/>
      <c r="V65" s="277"/>
      <c r="W65" s="277"/>
      <c r="X65" s="277"/>
      <c r="Y65" s="277"/>
      <c r="Z65" s="277"/>
      <c r="AA65" s="277"/>
      <c r="AB65" s="279"/>
      <c r="AC65" s="278"/>
      <c r="AD65" s="278"/>
      <c r="AE65" s="278"/>
      <c r="AF65" s="278"/>
      <c r="AG65" s="278"/>
      <c r="AH65" s="278"/>
      <c r="AI65" s="278"/>
      <c r="AJ65" s="278"/>
      <c r="AK65" s="278"/>
      <c r="AL65" s="278"/>
      <c r="AM65" s="278"/>
      <c r="AN65" s="278"/>
      <c r="AO65" s="278"/>
      <c r="AP65" s="278"/>
      <c r="AQ65" s="278"/>
      <c r="AR65" s="278"/>
      <c r="AS65" s="278"/>
    </row>
    <row r="66" spans="2:45" s="10" customFormat="1" x14ac:dyDescent="0.2">
      <c r="B66" s="14"/>
      <c r="C66" s="276"/>
      <c r="D66" s="277"/>
      <c r="E66" s="277"/>
      <c r="F66" s="277"/>
      <c r="G66" s="277"/>
      <c r="H66" s="277"/>
      <c r="I66" s="277"/>
      <c r="J66" s="277"/>
      <c r="K66" s="277"/>
      <c r="L66" s="277"/>
      <c r="M66" s="277"/>
      <c r="N66" s="277"/>
      <c r="O66" s="277"/>
      <c r="P66" s="277"/>
      <c r="Q66" s="277"/>
      <c r="R66" s="277"/>
      <c r="S66" s="277"/>
      <c r="T66" s="277"/>
      <c r="U66" s="277"/>
      <c r="V66" s="277"/>
      <c r="W66" s="277"/>
      <c r="X66" s="277"/>
      <c r="Y66" s="277"/>
      <c r="Z66" s="277"/>
      <c r="AA66" s="277"/>
      <c r="AB66" s="279"/>
      <c r="AC66" s="278"/>
      <c r="AD66" s="278"/>
      <c r="AE66" s="278"/>
      <c r="AF66" s="278"/>
      <c r="AG66" s="278"/>
      <c r="AH66" s="278"/>
      <c r="AI66" s="278"/>
      <c r="AJ66" s="278"/>
      <c r="AK66" s="278"/>
      <c r="AL66" s="278"/>
      <c r="AM66" s="278"/>
      <c r="AN66" s="278"/>
      <c r="AO66" s="278"/>
      <c r="AP66" s="278"/>
      <c r="AQ66" s="278"/>
      <c r="AR66" s="278"/>
      <c r="AS66" s="278"/>
    </row>
    <row r="67" spans="2:45" s="10" customFormat="1" x14ac:dyDescent="0.2">
      <c r="B67" s="14"/>
      <c r="C67" s="276"/>
      <c r="D67" s="277"/>
      <c r="E67" s="277"/>
      <c r="F67" s="277"/>
      <c r="G67" s="277"/>
      <c r="H67" s="277"/>
      <c r="I67" s="277"/>
      <c r="J67" s="277"/>
      <c r="K67" s="277"/>
      <c r="L67" s="277"/>
      <c r="M67" s="277"/>
      <c r="N67" s="277"/>
      <c r="O67" s="277"/>
      <c r="P67" s="277"/>
      <c r="Q67" s="277"/>
      <c r="R67" s="277"/>
      <c r="S67" s="277"/>
      <c r="T67" s="277"/>
      <c r="U67" s="277"/>
      <c r="V67" s="277"/>
      <c r="W67" s="277"/>
      <c r="X67" s="277"/>
      <c r="Y67" s="277"/>
      <c r="Z67" s="277"/>
      <c r="AA67" s="277"/>
      <c r="AB67" s="279"/>
      <c r="AC67" s="278"/>
      <c r="AD67" s="278"/>
      <c r="AE67" s="278"/>
      <c r="AF67" s="278"/>
      <c r="AG67" s="278"/>
      <c r="AH67" s="278"/>
      <c r="AI67" s="278"/>
      <c r="AJ67" s="278"/>
      <c r="AK67" s="278"/>
      <c r="AL67" s="278"/>
      <c r="AM67" s="278"/>
      <c r="AN67" s="278"/>
      <c r="AO67" s="278"/>
      <c r="AP67" s="278"/>
      <c r="AQ67" s="278"/>
      <c r="AR67" s="278"/>
      <c r="AS67" s="278"/>
    </row>
    <row r="68" spans="2:45" s="10" customFormat="1" x14ac:dyDescent="0.2">
      <c r="B68" s="14"/>
      <c r="C68" s="276"/>
      <c r="D68" s="277"/>
      <c r="E68" s="277"/>
      <c r="F68" s="277"/>
      <c r="G68" s="277"/>
      <c r="H68" s="277"/>
      <c r="I68" s="277"/>
      <c r="J68" s="277"/>
      <c r="K68" s="277"/>
      <c r="L68" s="277"/>
      <c r="M68" s="277"/>
      <c r="N68" s="277"/>
      <c r="O68" s="277"/>
      <c r="P68" s="277"/>
      <c r="Q68" s="277"/>
      <c r="R68" s="277"/>
      <c r="S68" s="277"/>
      <c r="T68" s="277"/>
      <c r="U68" s="277"/>
      <c r="V68" s="277"/>
      <c r="W68" s="277"/>
      <c r="X68" s="277"/>
      <c r="Y68" s="277"/>
      <c r="Z68" s="277"/>
      <c r="AA68" s="277"/>
      <c r="AB68" s="279"/>
      <c r="AC68" s="278"/>
      <c r="AD68" s="278"/>
      <c r="AE68" s="278"/>
      <c r="AF68" s="278"/>
      <c r="AG68" s="278"/>
      <c r="AH68" s="278"/>
      <c r="AI68" s="278"/>
      <c r="AJ68" s="278"/>
      <c r="AK68" s="278"/>
      <c r="AL68" s="278"/>
      <c r="AM68" s="278"/>
      <c r="AN68" s="278"/>
      <c r="AO68" s="278"/>
      <c r="AP68" s="278"/>
      <c r="AQ68" s="278"/>
      <c r="AR68" s="278"/>
      <c r="AS68" s="278"/>
    </row>
    <row r="69" spans="2:45" s="10" customFormat="1" x14ac:dyDescent="0.2">
      <c r="B69" s="14"/>
      <c r="C69" s="276"/>
      <c r="D69" s="277"/>
      <c r="E69" s="277"/>
      <c r="F69" s="277"/>
      <c r="G69" s="277"/>
      <c r="H69" s="277"/>
      <c r="I69" s="277"/>
      <c r="J69" s="277"/>
      <c r="K69" s="277"/>
      <c r="L69" s="277"/>
      <c r="M69" s="277"/>
      <c r="N69" s="277"/>
      <c r="O69" s="277"/>
      <c r="P69" s="277"/>
      <c r="Q69" s="277"/>
      <c r="R69" s="277"/>
      <c r="S69" s="277"/>
      <c r="T69" s="277"/>
      <c r="U69" s="277"/>
      <c r="V69" s="277"/>
      <c r="W69" s="277"/>
      <c r="X69" s="277"/>
      <c r="Y69" s="277"/>
      <c r="Z69" s="277"/>
      <c r="AA69" s="277"/>
      <c r="AB69" s="279"/>
      <c r="AC69" s="278"/>
      <c r="AD69" s="278"/>
      <c r="AE69" s="278"/>
      <c r="AF69" s="278"/>
      <c r="AG69" s="278"/>
      <c r="AH69" s="278"/>
      <c r="AI69" s="278"/>
      <c r="AJ69" s="278"/>
      <c r="AK69" s="278"/>
      <c r="AL69" s="278"/>
      <c r="AM69" s="278"/>
      <c r="AN69" s="278"/>
      <c r="AO69" s="278"/>
      <c r="AP69" s="278"/>
      <c r="AQ69" s="278"/>
      <c r="AR69" s="278"/>
      <c r="AS69" s="278"/>
    </row>
    <row r="70" spans="2:45" s="10" customFormat="1" x14ac:dyDescent="0.2">
      <c r="B70" s="14"/>
      <c r="C70" s="276"/>
      <c r="D70" s="277"/>
      <c r="E70" s="277"/>
      <c r="F70" s="277"/>
      <c r="G70" s="277"/>
      <c r="H70" s="277"/>
      <c r="I70" s="277"/>
      <c r="J70" s="277"/>
      <c r="K70" s="277"/>
      <c r="L70" s="277"/>
      <c r="M70" s="277"/>
      <c r="N70" s="277"/>
      <c r="O70" s="277"/>
      <c r="P70" s="277"/>
      <c r="Q70" s="277"/>
      <c r="R70" s="277"/>
      <c r="S70" s="277"/>
      <c r="T70" s="277"/>
      <c r="U70" s="277"/>
      <c r="V70" s="277"/>
      <c r="W70" s="277"/>
      <c r="X70" s="277"/>
      <c r="Y70" s="277"/>
      <c r="Z70" s="277"/>
      <c r="AA70" s="277"/>
      <c r="AB70" s="279"/>
      <c r="AC70" s="278"/>
      <c r="AD70" s="278"/>
      <c r="AE70" s="278"/>
      <c r="AF70" s="278"/>
      <c r="AG70" s="278"/>
      <c r="AH70" s="278"/>
      <c r="AI70" s="278"/>
      <c r="AJ70" s="278"/>
      <c r="AK70" s="278"/>
      <c r="AL70" s="278"/>
      <c r="AM70" s="278"/>
      <c r="AN70" s="278"/>
      <c r="AO70" s="278"/>
      <c r="AP70" s="278"/>
      <c r="AQ70" s="278"/>
      <c r="AR70" s="278"/>
      <c r="AS70" s="278"/>
    </row>
    <row r="71" spans="2:45" s="10" customFormat="1" x14ac:dyDescent="0.2">
      <c r="B71" s="14"/>
      <c r="C71" s="276"/>
      <c r="D71" s="277"/>
      <c r="E71" s="277"/>
      <c r="F71" s="277"/>
      <c r="G71" s="277"/>
      <c r="H71" s="277"/>
      <c r="I71" s="277"/>
      <c r="J71" s="277"/>
      <c r="K71" s="277"/>
      <c r="L71" s="277"/>
      <c r="M71" s="277"/>
      <c r="N71" s="277"/>
      <c r="O71" s="277"/>
      <c r="P71" s="277"/>
      <c r="Q71" s="277"/>
      <c r="R71" s="277"/>
      <c r="S71" s="277"/>
      <c r="T71" s="277"/>
      <c r="U71" s="277"/>
      <c r="V71" s="277"/>
      <c r="W71" s="277"/>
      <c r="X71" s="277"/>
      <c r="Y71" s="277"/>
      <c r="Z71" s="277"/>
      <c r="AA71" s="277"/>
      <c r="AB71" s="279"/>
      <c r="AC71" s="278"/>
      <c r="AD71" s="278"/>
      <c r="AE71" s="278"/>
      <c r="AF71" s="278"/>
      <c r="AG71" s="278"/>
      <c r="AH71" s="278"/>
      <c r="AI71" s="278"/>
      <c r="AJ71" s="278"/>
      <c r="AK71" s="278"/>
      <c r="AL71" s="278"/>
      <c r="AM71" s="278"/>
      <c r="AN71" s="278"/>
      <c r="AO71" s="278"/>
      <c r="AP71" s="278"/>
      <c r="AQ71" s="278"/>
      <c r="AR71" s="278"/>
      <c r="AS71" s="278"/>
    </row>
    <row r="72" spans="2:45" s="10" customFormat="1" x14ac:dyDescent="0.2">
      <c r="B72" s="14"/>
      <c r="C72" s="276"/>
      <c r="D72" s="277"/>
      <c r="E72" s="277"/>
      <c r="F72" s="277"/>
      <c r="G72" s="277"/>
      <c r="H72" s="277"/>
      <c r="I72" s="277"/>
      <c r="J72" s="277"/>
      <c r="K72" s="277"/>
      <c r="L72" s="277"/>
      <c r="M72" s="277"/>
      <c r="N72" s="277"/>
      <c r="O72" s="277"/>
      <c r="P72" s="277"/>
      <c r="Q72" s="277"/>
      <c r="R72" s="277"/>
      <c r="S72" s="277"/>
      <c r="T72" s="277"/>
      <c r="U72" s="277"/>
      <c r="V72" s="277"/>
      <c r="W72" s="277"/>
      <c r="X72" s="277"/>
      <c r="Y72" s="277"/>
      <c r="Z72" s="277"/>
      <c r="AA72" s="277"/>
      <c r="AB72" s="279"/>
      <c r="AC72" s="278"/>
      <c r="AD72" s="278"/>
      <c r="AE72" s="278"/>
      <c r="AF72" s="278"/>
      <c r="AG72" s="278"/>
      <c r="AH72" s="278"/>
      <c r="AI72" s="278"/>
      <c r="AJ72" s="278"/>
      <c r="AK72" s="278"/>
      <c r="AL72" s="278"/>
      <c r="AM72" s="278"/>
      <c r="AN72" s="278"/>
      <c r="AO72" s="278"/>
      <c r="AP72" s="278"/>
      <c r="AQ72" s="278"/>
      <c r="AR72" s="278"/>
      <c r="AS72" s="278"/>
    </row>
    <row r="73" spans="2:45" s="10" customFormat="1" x14ac:dyDescent="0.2">
      <c r="B73" s="14"/>
      <c r="C73" s="276"/>
      <c r="D73" s="277"/>
      <c r="E73" s="277"/>
      <c r="F73" s="277"/>
      <c r="G73" s="277"/>
      <c r="H73" s="277"/>
      <c r="I73" s="277"/>
      <c r="J73" s="277"/>
      <c r="K73" s="277"/>
      <c r="L73" s="277"/>
      <c r="M73" s="277"/>
      <c r="N73" s="277"/>
      <c r="O73" s="277"/>
      <c r="P73" s="277"/>
      <c r="Q73" s="277"/>
      <c r="R73" s="277"/>
      <c r="S73" s="277"/>
      <c r="T73" s="277"/>
      <c r="U73" s="277"/>
      <c r="V73" s="277"/>
      <c r="W73" s="277"/>
      <c r="X73" s="277"/>
      <c r="Y73" s="277"/>
      <c r="Z73" s="277"/>
      <c r="AA73" s="277"/>
      <c r="AB73" s="279"/>
      <c r="AC73" s="278"/>
      <c r="AD73" s="278"/>
      <c r="AE73" s="278"/>
      <c r="AF73" s="278"/>
      <c r="AG73" s="278"/>
      <c r="AH73" s="278"/>
      <c r="AI73" s="278"/>
      <c r="AJ73" s="278"/>
      <c r="AK73" s="278"/>
      <c r="AL73" s="278"/>
      <c r="AM73" s="278"/>
      <c r="AN73" s="278"/>
      <c r="AO73" s="278"/>
      <c r="AP73" s="278"/>
      <c r="AQ73" s="278"/>
      <c r="AR73" s="278"/>
      <c r="AS73" s="278"/>
    </row>
    <row r="74" spans="2:45" s="10" customFormat="1" x14ac:dyDescent="0.2">
      <c r="B74" s="14"/>
      <c r="C74" s="276"/>
      <c r="D74" s="277"/>
      <c r="E74" s="277"/>
      <c r="F74" s="277"/>
      <c r="G74" s="277"/>
      <c r="H74" s="277"/>
      <c r="I74" s="277"/>
      <c r="J74" s="277"/>
      <c r="K74" s="277"/>
      <c r="L74" s="277"/>
      <c r="M74" s="277"/>
      <c r="N74" s="277"/>
      <c r="O74" s="277"/>
      <c r="P74" s="277"/>
      <c r="Q74" s="277"/>
      <c r="R74" s="277"/>
      <c r="S74" s="277"/>
      <c r="T74" s="277"/>
      <c r="U74" s="277"/>
      <c r="V74" s="277"/>
      <c r="W74" s="277"/>
      <c r="X74" s="277"/>
      <c r="Y74" s="277"/>
      <c r="Z74" s="277"/>
      <c r="AA74" s="277"/>
      <c r="AB74" s="279"/>
      <c r="AC74" s="278"/>
      <c r="AD74" s="278"/>
      <c r="AE74" s="278"/>
      <c r="AF74" s="278"/>
      <c r="AG74" s="278"/>
      <c r="AH74" s="278"/>
      <c r="AI74" s="278"/>
      <c r="AJ74" s="278"/>
      <c r="AK74" s="278"/>
      <c r="AL74" s="278"/>
      <c r="AM74" s="278"/>
      <c r="AN74" s="278"/>
      <c r="AO74" s="278"/>
      <c r="AP74" s="278"/>
      <c r="AQ74" s="278"/>
      <c r="AR74" s="278"/>
      <c r="AS74" s="278"/>
    </row>
    <row r="75" spans="2:45" s="10" customFormat="1" x14ac:dyDescent="0.2">
      <c r="B75" s="14"/>
      <c r="C75" s="276"/>
      <c r="D75" s="277"/>
      <c r="E75" s="277"/>
      <c r="F75" s="277"/>
      <c r="G75" s="277"/>
      <c r="H75" s="277"/>
      <c r="I75" s="277"/>
      <c r="J75" s="277"/>
      <c r="K75" s="277"/>
      <c r="L75" s="277"/>
      <c r="M75" s="277"/>
      <c r="N75" s="277"/>
      <c r="O75" s="277"/>
      <c r="P75" s="277"/>
      <c r="Q75" s="277"/>
      <c r="R75" s="277"/>
      <c r="S75" s="277"/>
      <c r="T75" s="277"/>
      <c r="U75" s="277"/>
      <c r="V75" s="277"/>
      <c r="W75" s="277"/>
      <c r="X75" s="277"/>
      <c r="Y75" s="277"/>
      <c r="Z75" s="277"/>
      <c r="AA75" s="277"/>
      <c r="AB75" s="279"/>
      <c r="AC75" s="278"/>
      <c r="AD75" s="278"/>
      <c r="AE75" s="278"/>
      <c r="AF75" s="278"/>
      <c r="AG75" s="278"/>
      <c r="AH75" s="278"/>
      <c r="AI75" s="278"/>
      <c r="AJ75" s="278"/>
      <c r="AK75" s="278"/>
      <c r="AL75" s="278"/>
      <c r="AM75" s="278"/>
      <c r="AN75" s="278"/>
      <c r="AO75" s="278"/>
      <c r="AP75" s="278"/>
      <c r="AQ75" s="278"/>
      <c r="AR75" s="278"/>
      <c r="AS75" s="278"/>
    </row>
    <row r="76" spans="2:45" s="10" customFormat="1" x14ac:dyDescent="0.2">
      <c r="B76" s="14"/>
      <c r="C76" s="276"/>
      <c r="D76" s="277"/>
      <c r="E76" s="277"/>
      <c r="F76" s="277"/>
      <c r="G76" s="277"/>
      <c r="H76" s="277"/>
      <c r="I76" s="277"/>
      <c r="J76" s="277"/>
      <c r="K76" s="277"/>
      <c r="L76" s="277"/>
      <c r="M76" s="277"/>
      <c r="N76" s="277"/>
      <c r="O76" s="277"/>
      <c r="P76" s="277"/>
      <c r="Q76" s="277"/>
      <c r="R76" s="277"/>
      <c r="S76" s="277"/>
      <c r="T76" s="277"/>
      <c r="U76" s="277"/>
      <c r="V76" s="277"/>
      <c r="W76" s="277"/>
      <c r="X76" s="277"/>
      <c r="Y76" s="277"/>
      <c r="Z76" s="277"/>
      <c r="AA76" s="277"/>
      <c r="AB76" s="279"/>
      <c r="AC76" s="278"/>
      <c r="AD76" s="278"/>
      <c r="AE76" s="278"/>
      <c r="AF76" s="278"/>
      <c r="AG76" s="278"/>
      <c r="AH76" s="278"/>
      <c r="AI76" s="278"/>
      <c r="AJ76" s="278"/>
      <c r="AK76" s="278"/>
      <c r="AL76" s="278"/>
      <c r="AM76" s="278"/>
      <c r="AN76" s="278"/>
      <c r="AO76" s="278"/>
      <c r="AP76" s="278"/>
      <c r="AQ76" s="278"/>
      <c r="AR76" s="278"/>
      <c r="AS76" s="278"/>
    </row>
    <row r="77" spans="2:45" s="10" customFormat="1" x14ac:dyDescent="0.2">
      <c r="B77" s="14"/>
      <c r="C77" s="276"/>
      <c r="D77" s="277"/>
      <c r="E77" s="277"/>
      <c r="F77" s="277"/>
      <c r="G77" s="277"/>
      <c r="H77" s="277"/>
      <c r="I77" s="277"/>
      <c r="J77" s="277"/>
      <c r="K77" s="277"/>
      <c r="L77" s="277"/>
      <c r="M77" s="277"/>
      <c r="N77" s="277"/>
      <c r="O77" s="277"/>
      <c r="P77" s="277"/>
      <c r="Q77" s="277"/>
      <c r="R77" s="277"/>
      <c r="S77" s="277"/>
      <c r="T77" s="277"/>
      <c r="U77" s="277"/>
      <c r="V77" s="277"/>
      <c r="W77" s="277"/>
      <c r="X77" s="277"/>
      <c r="Y77" s="277"/>
      <c r="Z77" s="277"/>
      <c r="AA77" s="277"/>
      <c r="AB77" s="279"/>
      <c r="AC77" s="278"/>
      <c r="AD77" s="278"/>
      <c r="AE77" s="278"/>
      <c r="AF77" s="278"/>
      <c r="AG77" s="278"/>
      <c r="AH77" s="278"/>
      <c r="AI77" s="278"/>
      <c r="AJ77" s="278"/>
      <c r="AK77" s="278"/>
      <c r="AL77" s="278"/>
      <c r="AM77" s="278"/>
      <c r="AN77" s="278"/>
      <c r="AO77" s="278"/>
      <c r="AP77" s="278"/>
      <c r="AQ77" s="278"/>
      <c r="AR77" s="278"/>
      <c r="AS77" s="278"/>
    </row>
    <row r="78" spans="2:45" s="10" customFormat="1" x14ac:dyDescent="0.2">
      <c r="B78" s="14"/>
      <c r="C78" s="276"/>
      <c r="D78" s="277"/>
      <c r="E78" s="277"/>
      <c r="F78" s="277"/>
      <c r="G78" s="277"/>
      <c r="H78" s="277"/>
      <c r="I78" s="277"/>
      <c r="J78" s="277"/>
      <c r="K78" s="277"/>
      <c r="L78" s="277"/>
      <c r="M78" s="277"/>
      <c r="N78" s="277"/>
      <c r="O78" s="277"/>
      <c r="P78" s="277"/>
      <c r="Q78" s="277"/>
      <c r="R78" s="277"/>
      <c r="S78" s="277"/>
      <c r="T78" s="277"/>
      <c r="U78" s="277"/>
      <c r="V78" s="277"/>
      <c r="W78" s="277"/>
      <c r="X78" s="277"/>
      <c r="Y78" s="277"/>
      <c r="Z78" s="277"/>
      <c r="AA78" s="277"/>
      <c r="AB78" s="279"/>
      <c r="AC78" s="278"/>
      <c r="AD78" s="278"/>
      <c r="AE78" s="278"/>
      <c r="AF78" s="278"/>
      <c r="AG78" s="278"/>
      <c r="AH78" s="278"/>
      <c r="AI78" s="278"/>
      <c r="AJ78" s="278"/>
      <c r="AK78" s="278"/>
      <c r="AL78" s="278"/>
      <c r="AM78" s="278"/>
      <c r="AN78" s="278"/>
      <c r="AO78" s="278"/>
      <c r="AP78" s="278"/>
      <c r="AQ78" s="278"/>
      <c r="AR78" s="278"/>
      <c r="AS78" s="278"/>
    </row>
    <row r="79" spans="2:45" s="10" customFormat="1" x14ac:dyDescent="0.2">
      <c r="B79" s="14"/>
      <c r="C79" s="276"/>
      <c r="D79" s="277"/>
      <c r="E79" s="277"/>
      <c r="F79" s="277"/>
      <c r="G79" s="277"/>
      <c r="H79" s="277"/>
      <c r="I79" s="277"/>
      <c r="J79" s="277"/>
      <c r="K79" s="277"/>
      <c r="L79" s="277"/>
      <c r="M79" s="277"/>
      <c r="N79" s="277"/>
      <c r="O79" s="277"/>
      <c r="P79" s="277"/>
      <c r="Q79" s="277"/>
      <c r="R79" s="277"/>
      <c r="S79" s="277"/>
      <c r="T79" s="277"/>
      <c r="U79" s="277"/>
      <c r="V79" s="277"/>
      <c r="W79" s="277"/>
      <c r="X79" s="277"/>
      <c r="Y79" s="277"/>
      <c r="Z79" s="277"/>
      <c r="AA79" s="277"/>
      <c r="AB79" s="279"/>
      <c r="AC79" s="278"/>
      <c r="AD79" s="278"/>
      <c r="AE79" s="278"/>
      <c r="AF79" s="278"/>
      <c r="AG79" s="278"/>
      <c r="AH79" s="278"/>
      <c r="AI79" s="278"/>
      <c r="AJ79" s="278"/>
      <c r="AK79" s="278"/>
      <c r="AL79" s="278"/>
      <c r="AM79" s="278"/>
      <c r="AN79" s="278"/>
      <c r="AO79" s="278"/>
      <c r="AP79" s="278"/>
      <c r="AQ79" s="278"/>
      <c r="AR79" s="278"/>
      <c r="AS79" s="278"/>
    </row>
    <row r="80" spans="2:45" s="10" customFormat="1" x14ac:dyDescent="0.2">
      <c r="B80" s="14"/>
      <c r="C80" s="276"/>
      <c r="D80" s="277"/>
      <c r="E80" s="277"/>
      <c r="F80" s="277"/>
      <c r="G80" s="277"/>
      <c r="H80" s="277"/>
      <c r="I80" s="277"/>
      <c r="J80" s="277"/>
      <c r="K80" s="277"/>
      <c r="L80" s="277"/>
      <c r="M80" s="277"/>
      <c r="N80" s="277"/>
      <c r="O80" s="277"/>
      <c r="P80" s="277"/>
      <c r="Q80" s="277"/>
      <c r="R80" s="277"/>
      <c r="S80" s="277"/>
      <c r="T80" s="277"/>
      <c r="U80" s="277"/>
      <c r="V80" s="277"/>
      <c r="W80" s="277"/>
      <c r="X80" s="277"/>
      <c r="Y80" s="277"/>
      <c r="Z80" s="277"/>
      <c r="AA80" s="277"/>
      <c r="AB80" s="279"/>
      <c r="AC80" s="278"/>
      <c r="AD80" s="278"/>
      <c r="AE80" s="278"/>
      <c r="AF80" s="278"/>
      <c r="AG80" s="278"/>
      <c r="AH80" s="278"/>
      <c r="AI80" s="278"/>
      <c r="AJ80" s="278"/>
      <c r="AK80" s="278"/>
      <c r="AL80" s="278"/>
      <c r="AM80" s="278"/>
      <c r="AN80" s="278"/>
      <c r="AO80" s="278"/>
      <c r="AP80" s="278"/>
      <c r="AQ80" s="278"/>
      <c r="AR80" s="278"/>
      <c r="AS80" s="278"/>
    </row>
    <row r="81" spans="2:45" s="10" customFormat="1" x14ac:dyDescent="0.2">
      <c r="B81" s="14"/>
      <c r="C81" s="276"/>
      <c r="D81" s="277"/>
      <c r="E81" s="277"/>
      <c r="F81" s="277"/>
      <c r="G81" s="277"/>
      <c r="H81" s="277"/>
      <c r="I81" s="277"/>
      <c r="J81" s="277"/>
      <c r="K81" s="277"/>
      <c r="L81" s="277"/>
      <c r="M81" s="277"/>
      <c r="N81" s="277"/>
      <c r="O81" s="277"/>
      <c r="P81" s="277"/>
      <c r="Q81" s="277"/>
      <c r="R81" s="277"/>
      <c r="S81" s="277"/>
      <c r="T81" s="277"/>
      <c r="U81" s="277"/>
      <c r="V81" s="277"/>
      <c r="W81" s="277"/>
      <c r="X81" s="277"/>
      <c r="Y81" s="277"/>
      <c r="Z81" s="277"/>
      <c r="AA81" s="277"/>
      <c r="AB81" s="279"/>
      <c r="AC81" s="278"/>
      <c r="AD81" s="278"/>
      <c r="AE81" s="278"/>
      <c r="AF81" s="278"/>
      <c r="AG81" s="278"/>
      <c r="AH81" s="278"/>
      <c r="AI81" s="278"/>
      <c r="AJ81" s="278"/>
      <c r="AK81" s="278"/>
      <c r="AL81" s="278"/>
      <c r="AM81" s="278"/>
      <c r="AN81" s="278"/>
      <c r="AO81" s="278"/>
      <c r="AP81" s="278"/>
      <c r="AQ81" s="278"/>
      <c r="AR81" s="278"/>
      <c r="AS81" s="278"/>
    </row>
    <row r="82" spans="2:45" s="10" customFormat="1" x14ac:dyDescent="0.2">
      <c r="B82" s="14"/>
      <c r="C82" s="276"/>
      <c r="D82" s="277"/>
      <c r="E82" s="277"/>
      <c r="F82" s="277"/>
      <c r="G82" s="277"/>
      <c r="H82" s="277"/>
      <c r="I82" s="277"/>
      <c r="J82" s="277"/>
      <c r="K82" s="277"/>
      <c r="L82" s="277"/>
      <c r="M82" s="277"/>
      <c r="N82" s="277"/>
      <c r="O82" s="277"/>
      <c r="P82" s="277"/>
      <c r="Q82" s="277"/>
      <c r="R82" s="277"/>
      <c r="S82" s="277"/>
      <c r="T82" s="277"/>
      <c r="U82" s="277"/>
      <c r="V82" s="277"/>
      <c r="W82" s="277"/>
      <c r="X82" s="277"/>
      <c r="Y82" s="277"/>
      <c r="Z82" s="277"/>
      <c r="AA82" s="277"/>
      <c r="AB82" s="279"/>
      <c r="AC82" s="278"/>
      <c r="AD82" s="278"/>
      <c r="AE82" s="278"/>
      <c r="AF82" s="278"/>
      <c r="AG82" s="278"/>
      <c r="AH82" s="278"/>
      <c r="AI82" s="278"/>
      <c r="AJ82" s="278"/>
      <c r="AK82" s="278"/>
      <c r="AL82" s="278"/>
      <c r="AM82" s="278"/>
      <c r="AN82" s="278"/>
      <c r="AO82" s="278"/>
      <c r="AP82" s="278"/>
      <c r="AQ82" s="278"/>
      <c r="AR82" s="278"/>
      <c r="AS82" s="278"/>
    </row>
    <row r="83" spans="2:45" s="10" customFormat="1" x14ac:dyDescent="0.2">
      <c r="B83" s="14"/>
      <c r="C83" s="276"/>
      <c r="D83" s="277"/>
      <c r="E83" s="277"/>
      <c r="F83" s="277"/>
      <c r="G83" s="277"/>
      <c r="H83" s="277"/>
      <c r="I83" s="277"/>
      <c r="J83" s="277"/>
      <c r="K83" s="277"/>
      <c r="L83" s="277"/>
      <c r="M83" s="277"/>
      <c r="N83" s="277"/>
      <c r="O83" s="277"/>
      <c r="P83" s="277"/>
      <c r="Q83" s="277"/>
      <c r="R83" s="277"/>
      <c r="S83" s="277"/>
      <c r="T83" s="277"/>
      <c r="U83" s="277"/>
      <c r="V83" s="277"/>
      <c r="W83" s="277"/>
      <c r="X83" s="277"/>
      <c r="Y83" s="277"/>
      <c r="Z83" s="277"/>
      <c r="AA83" s="277"/>
      <c r="AB83" s="279"/>
      <c r="AC83" s="278"/>
      <c r="AD83" s="278"/>
      <c r="AE83" s="278"/>
      <c r="AF83" s="278"/>
      <c r="AG83" s="278"/>
      <c r="AH83" s="278"/>
      <c r="AI83" s="278"/>
      <c r="AJ83" s="278"/>
      <c r="AK83" s="278"/>
      <c r="AL83" s="278"/>
      <c r="AM83" s="278"/>
      <c r="AN83" s="278"/>
      <c r="AO83" s="278"/>
      <c r="AP83" s="278"/>
      <c r="AQ83" s="278"/>
      <c r="AR83" s="278"/>
      <c r="AS83" s="278"/>
    </row>
    <row r="84" spans="2:45" s="10" customFormat="1" x14ac:dyDescent="0.2">
      <c r="B84" s="14"/>
      <c r="C84" s="276"/>
      <c r="D84" s="277"/>
      <c r="E84" s="277"/>
      <c r="F84" s="277"/>
      <c r="G84" s="277"/>
      <c r="H84" s="277"/>
      <c r="I84" s="277"/>
      <c r="J84" s="277"/>
      <c r="K84" s="277"/>
      <c r="L84" s="277"/>
      <c r="M84" s="277"/>
      <c r="N84" s="277"/>
      <c r="O84" s="277"/>
      <c r="P84" s="277"/>
      <c r="Q84" s="277"/>
      <c r="R84" s="277"/>
      <c r="S84" s="277"/>
      <c r="T84" s="277"/>
      <c r="U84" s="277"/>
      <c r="V84" s="277"/>
      <c r="W84" s="277"/>
      <c r="X84" s="277"/>
      <c r="Y84" s="277"/>
      <c r="Z84" s="277"/>
      <c r="AA84" s="277"/>
      <c r="AB84" s="279"/>
      <c r="AC84" s="278"/>
      <c r="AD84" s="278"/>
      <c r="AE84" s="278"/>
      <c r="AF84" s="278"/>
      <c r="AG84" s="278"/>
      <c r="AH84" s="278"/>
      <c r="AI84" s="278"/>
      <c r="AJ84" s="278"/>
      <c r="AK84" s="278"/>
      <c r="AL84" s="278"/>
      <c r="AM84" s="278"/>
      <c r="AN84" s="278"/>
      <c r="AO84" s="278"/>
      <c r="AP84" s="278"/>
      <c r="AQ84" s="278"/>
      <c r="AR84" s="278"/>
      <c r="AS84" s="278"/>
    </row>
    <row r="85" spans="2:45" s="10" customFormat="1" x14ac:dyDescent="0.2">
      <c r="B85" s="14"/>
      <c r="C85" s="276"/>
      <c r="D85" s="277"/>
      <c r="E85" s="277"/>
      <c r="F85" s="277"/>
      <c r="G85" s="277"/>
      <c r="H85" s="277"/>
      <c r="I85" s="277"/>
      <c r="J85" s="277"/>
      <c r="K85" s="277"/>
      <c r="L85" s="277"/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9"/>
      <c r="AC85" s="278"/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P85" s="278"/>
      <c r="AQ85" s="278"/>
      <c r="AR85" s="278"/>
      <c r="AS85" s="278"/>
    </row>
    <row r="86" spans="2:45" s="10" customFormat="1" x14ac:dyDescent="0.2">
      <c r="B86" s="14"/>
      <c r="C86" s="276"/>
      <c r="D86" s="277"/>
      <c r="E86" s="277"/>
      <c r="F86" s="277"/>
      <c r="G86" s="277"/>
      <c r="H86" s="277"/>
      <c r="I86" s="277"/>
      <c r="J86" s="277"/>
      <c r="K86" s="277"/>
      <c r="L86" s="277"/>
      <c r="M86" s="277"/>
      <c r="N86" s="277"/>
      <c r="O86" s="277"/>
      <c r="P86" s="277"/>
      <c r="Q86" s="277"/>
      <c r="R86" s="277"/>
      <c r="S86" s="277"/>
      <c r="T86" s="277"/>
      <c r="U86" s="277"/>
      <c r="V86" s="277"/>
      <c r="W86" s="277"/>
      <c r="X86" s="277"/>
      <c r="Y86" s="277"/>
      <c r="Z86" s="277"/>
      <c r="AA86" s="277"/>
      <c r="AB86" s="279"/>
      <c r="AC86" s="278"/>
      <c r="AD86" s="278"/>
      <c r="AE86" s="278"/>
      <c r="AF86" s="278"/>
      <c r="AG86" s="278"/>
      <c r="AH86" s="278"/>
      <c r="AI86" s="278"/>
      <c r="AJ86" s="278"/>
      <c r="AK86" s="278"/>
      <c r="AL86" s="278"/>
      <c r="AM86" s="278"/>
      <c r="AN86" s="278"/>
      <c r="AO86" s="278"/>
      <c r="AP86" s="278"/>
      <c r="AQ86" s="278"/>
      <c r="AR86" s="278"/>
      <c r="AS86" s="278"/>
    </row>
    <row r="87" spans="2:45" s="10" customFormat="1" x14ac:dyDescent="0.2">
      <c r="B87" s="14"/>
      <c r="C87" s="276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7"/>
      <c r="W87" s="277"/>
      <c r="X87" s="277"/>
      <c r="Y87" s="277"/>
      <c r="Z87" s="277"/>
      <c r="AA87" s="277"/>
      <c r="AB87" s="279"/>
      <c r="AC87" s="278"/>
      <c r="AD87" s="278"/>
      <c r="AE87" s="278"/>
      <c r="AF87" s="278"/>
      <c r="AG87" s="278"/>
      <c r="AH87" s="278"/>
      <c r="AI87" s="278"/>
      <c r="AJ87" s="278"/>
      <c r="AK87" s="278"/>
      <c r="AL87" s="278"/>
      <c r="AM87" s="278"/>
      <c r="AN87" s="278"/>
      <c r="AO87" s="278"/>
      <c r="AP87" s="278"/>
      <c r="AQ87" s="278"/>
      <c r="AR87" s="278"/>
      <c r="AS87" s="278"/>
    </row>
    <row r="88" spans="2:45" s="10" customFormat="1" x14ac:dyDescent="0.2">
      <c r="B88" s="14"/>
      <c r="C88" s="276"/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7"/>
      <c r="W88" s="277"/>
      <c r="X88" s="277"/>
      <c r="Y88" s="277"/>
      <c r="Z88" s="277"/>
      <c r="AA88" s="277"/>
      <c r="AB88" s="279"/>
      <c r="AC88" s="278"/>
      <c r="AD88" s="278"/>
      <c r="AE88" s="278"/>
      <c r="AF88" s="278"/>
      <c r="AG88" s="278"/>
      <c r="AH88" s="278"/>
      <c r="AI88" s="278"/>
      <c r="AJ88" s="278"/>
      <c r="AK88" s="278"/>
      <c r="AL88" s="278"/>
      <c r="AM88" s="278"/>
      <c r="AN88" s="278"/>
      <c r="AO88" s="278"/>
      <c r="AP88" s="278"/>
      <c r="AQ88" s="278"/>
      <c r="AR88" s="278"/>
      <c r="AS88" s="278"/>
    </row>
    <row r="89" spans="2:45" s="10" customFormat="1" x14ac:dyDescent="0.2">
      <c r="B89" s="14"/>
      <c r="C89" s="276"/>
      <c r="D89" s="277"/>
      <c r="E89" s="277"/>
      <c r="F89" s="277"/>
      <c r="G89" s="277"/>
      <c r="H89" s="277"/>
      <c r="I89" s="277"/>
      <c r="J89" s="277"/>
      <c r="K89" s="277"/>
      <c r="L89" s="277"/>
      <c r="M89" s="277"/>
      <c r="N89" s="277"/>
      <c r="O89" s="277"/>
      <c r="P89" s="277"/>
      <c r="Q89" s="277"/>
      <c r="R89" s="277"/>
      <c r="S89" s="277"/>
      <c r="T89" s="277"/>
      <c r="U89" s="277"/>
      <c r="V89" s="277"/>
      <c r="W89" s="277"/>
      <c r="X89" s="277"/>
      <c r="Y89" s="277"/>
      <c r="Z89" s="277"/>
      <c r="AA89" s="277"/>
      <c r="AB89" s="279"/>
      <c r="AC89" s="278"/>
      <c r="AD89" s="278"/>
      <c r="AE89" s="278"/>
      <c r="AF89" s="278"/>
      <c r="AG89" s="278"/>
      <c r="AH89" s="278"/>
      <c r="AI89" s="278"/>
      <c r="AJ89" s="278"/>
      <c r="AK89" s="278"/>
      <c r="AL89" s="278"/>
      <c r="AM89" s="278"/>
      <c r="AN89" s="278"/>
      <c r="AO89" s="278"/>
      <c r="AP89" s="278"/>
      <c r="AQ89" s="278"/>
      <c r="AR89" s="278"/>
      <c r="AS89" s="278"/>
    </row>
    <row r="90" spans="2:45" s="10" customFormat="1" x14ac:dyDescent="0.2">
      <c r="B90" s="14"/>
      <c r="C90" s="276"/>
      <c r="D90" s="277"/>
      <c r="E90" s="277"/>
      <c r="F90" s="277"/>
      <c r="G90" s="277"/>
      <c r="H90" s="277"/>
      <c r="I90" s="277"/>
      <c r="J90" s="277"/>
      <c r="K90" s="277"/>
      <c r="L90" s="277"/>
      <c r="M90" s="277"/>
      <c r="N90" s="277"/>
      <c r="O90" s="277"/>
      <c r="P90" s="277"/>
      <c r="Q90" s="277"/>
      <c r="R90" s="277"/>
      <c r="S90" s="277"/>
      <c r="T90" s="277"/>
      <c r="U90" s="277"/>
      <c r="V90" s="277"/>
      <c r="W90" s="277"/>
      <c r="X90" s="277"/>
      <c r="Y90" s="277"/>
      <c r="Z90" s="277"/>
      <c r="AA90" s="277"/>
      <c r="AB90" s="279"/>
      <c r="AC90" s="278"/>
      <c r="AD90" s="278"/>
      <c r="AE90" s="278"/>
      <c r="AF90" s="278"/>
      <c r="AG90" s="278"/>
      <c r="AH90" s="278"/>
      <c r="AI90" s="278"/>
      <c r="AJ90" s="278"/>
      <c r="AK90" s="278"/>
      <c r="AL90" s="278"/>
      <c r="AM90" s="278"/>
      <c r="AN90" s="278"/>
      <c r="AO90" s="278"/>
      <c r="AP90" s="278"/>
      <c r="AQ90" s="278"/>
      <c r="AR90" s="278"/>
      <c r="AS90" s="278"/>
    </row>
    <row r="91" spans="2:45" s="10" customFormat="1" x14ac:dyDescent="0.2">
      <c r="B91" s="14"/>
      <c r="C91" s="276"/>
      <c r="D91" s="277"/>
      <c r="E91" s="277"/>
      <c r="F91" s="277"/>
      <c r="G91" s="277"/>
      <c r="H91" s="277"/>
      <c r="I91" s="277"/>
      <c r="J91" s="277"/>
      <c r="K91" s="277"/>
      <c r="L91" s="277"/>
      <c r="M91" s="277"/>
      <c r="N91" s="277"/>
      <c r="O91" s="277"/>
      <c r="P91" s="277"/>
      <c r="Q91" s="277"/>
      <c r="R91" s="277"/>
      <c r="S91" s="277"/>
      <c r="T91" s="277"/>
      <c r="U91" s="277"/>
      <c r="V91" s="277"/>
      <c r="W91" s="277"/>
      <c r="X91" s="277"/>
      <c r="Y91" s="277"/>
      <c r="Z91" s="277"/>
      <c r="AA91" s="277"/>
      <c r="AB91" s="279"/>
      <c r="AC91" s="278"/>
      <c r="AD91" s="278"/>
      <c r="AE91" s="278"/>
      <c r="AF91" s="278"/>
      <c r="AG91" s="278"/>
      <c r="AH91" s="278"/>
      <c r="AI91" s="278"/>
      <c r="AJ91" s="278"/>
      <c r="AK91" s="278"/>
      <c r="AL91" s="278"/>
      <c r="AM91" s="278"/>
      <c r="AN91" s="278"/>
      <c r="AO91" s="278"/>
      <c r="AP91" s="278"/>
      <c r="AQ91" s="278"/>
      <c r="AR91" s="278"/>
      <c r="AS91" s="278"/>
    </row>
    <row r="92" spans="2:45" s="10" customFormat="1" x14ac:dyDescent="0.2">
      <c r="B92" s="14"/>
      <c r="C92" s="276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9"/>
      <c r="AC92" s="278"/>
      <c r="AD92" s="278"/>
      <c r="AE92" s="278"/>
      <c r="AF92" s="278"/>
      <c r="AG92" s="278"/>
      <c r="AH92" s="278"/>
      <c r="AI92" s="278"/>
      <c r="AJ92" s="278"/>
      <c r="AK92" s="278"/>
      <c r="AL92" s="278"/>
      <c r="AM92" s="278"/>
      <c r="AN92" s="278"/>
      <c r="AO92" s="278"/>
      <c r="AP92" s="278"/>
      <c r="AQ92" s="278"/>
      <c r="AR92" s="278"/>
      <c r="AS92" s="278"/>
    </row>
    <row r="93" spans="2:45" s="10" customFormat="1" x14ac:dyDescent="0.2">
      <c r="B93" s="14"/>
      <c r="C93" s="276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7"/>
      <c r="W93" s="277"/>
      <c r="X93" s="277"/>
      <c r="Y93" s="277"/>
      <c r="Z93" s="277"/>
      <c r="AA93" s="277"/>
      <c r="AB93" s="279"/>
      <c r="AC93" s="278"/>
      <c r="AD93" s="278"/>
      <c r="AE93" s="278"/>
      <c r="AF93" s="278"/>
      <c r="AG93" s="278"/>
      <c r="AH93" s="278"/>
      <c r="AI93" s="278"/>
      <c r="AJ93" s="278"/>
      <c r="AK93" s="278"/>
      <c r="AL93" s="278"/>
      <c r="AM93" s="278"/>
      <c r="AN93" s="278"/>
      <c r="AO93" s="278"/>
      <c r="AP93" s="278"/>
      <c r="AQ93" s="278"/>
      <c r="AR93" s="278"/>
      <c r="AS93" s="278"/>
    </row>
    <row r="94" spans="2:45" s="10" customFormat="1" x14ac:dyDescent="0.2">
      <c r="B94" s="14"/>
      <c r="C94" s="276"/>
      <c r="D94" s="277"/>
      <c r="E94" s="277"/>
      <c r="F94" s="277"/>
      <c r="G94" s="277"/>
      <c r="H94" s="277"/>
      <c r="I94" s="277"/>
      <c r="J94" s="277"/>
      <c r="K94" s="277"/>
      <c r="L94" s="277"/>
      <c r="M94" s="277"/>
      <c r="N94" s="277"/>
      <c r="O94" s="277"/>
      <c r="P94" s="277"/>
      <c r="Q94" s="277"/>
      <c r="R94" s="277"/>
      <c r="S94" s="277"/>
      <c r="T94" s="277"/>
      <c r="U94" s="277"/>
      <c r="V94" s="277"/>
      <c r="W94" s="277"/>
      <c r="X94" s="277"/>
      <c r="Y94" s="277"/>
      <c r="Z94" s="277"/>
      <c r="AA94" s="277"/>
      <c r="AB94" s="279"/>
      <c r="AC94" s="278"/>
      <c r="AD94" s="278"/>
      <c r="AE94" s="278"/>
      <c r="AF94" s="278"/>
      <c r="AG94" s="278"/>
      <c r="AH94" s="278"/>
      <c r="AI94" s="278"/>
      <c r="AJ94" s="278"/>
      <c r="AK94" s="278"/>
      <c r="AL94" s="278"/>
      <c r="AM94" s="278"/>
      <c r="AN94" s="278"/>
      <c r="AO94" s="278"/>
      <c r="AP94" s="278"/>
      <c r="AQ94" s="278"/>
      <c r="AR94" s="278"/>
      <c r="AS94" s="278"/>
    </row>
    <row r="95" spans="2:45" s="10" customFormat="1" x14ac:dyDescent="0.2">
      <c r="B95" s="14"/>
      <c r="C95" s="276"/>
      <c r="D95" s="277"/>
      <c r="E95" s="277"/>
      <c r="F95" s="277"/>
      <c r="G95" s="277"/>
      <c r="H95" s="277"/>
      <c r="I95" s="277"/>
      <c r="J95" s="277"/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9"/>
      <c r="AC95" s="278"/>
      <c r="AD95" s="278"/>
      <c r="AE95" s="278"/>
      <c r="AF95" s="278"/>
      <c r="AG95" s="278"/>
      <c r="AH95" s="278"/>
      <c r="AI95" s="278"/>
      <c r="AJ95" s="278"/>
      <c r="AK95" s="278"/>
      <c r="AL95" s="278"/>
      <c r="AM95" s="278"/>
      <c r="AN95" s="278"/>
      <c r="AO95" s="278"/>
      <c r="AP95" s="278"/>
      <c r="AQ95" s="278"/>
      <c r="AR95" s="278"/>
      <c r="AS95" s="278"/>
    </row>
    <row r="96" spans="2:45" s="10" customFormat="1" x14ac:dyDescent="0.2">
      <c r="B96" s="14"/>
      <c r="C96" s="276"/>
      <c r="D96" s="277"/>
      <c r="E96" s="277"/>
      <c r="F96" s="277"/>
      <c r="G96" s="277"/>
      <c r="H96" s="277"/>
      <c r="I96" s="277"/>
      <c r="J96" s="277"/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9"/>
      <c r="AC96" s="278"/>
      <c r="AD96" s="278"/>
      <c r="AE96" s="278"/>
      <c r="AF96" s="278"/>
      <c r="AG96" s="278"/>
      <c r="AH96" s="278"/>
      <c r="AI96" s="278"/>
      <c r="AJ96" s="278"/>
      <c r="AK96" s="278"/>
      <c r="AL96" s="278"/>
      <c r="AM96" s="278"/>
      <c r="AN96" s="278"/>
      <c r="AO96" s="278"/>
      <c r="AP96" s="278"/>
      <c r="AQ96" s="278"/>
      <c r="AR96" s="278"/>
      <c r="AS96" s="278"/>
    </row>
    <row r="97" spans="2:45" s="10" customFormat="1" x14ac:dyDescent="0.2">
      <c r="B97" s="14"/>
      <c r="C97" s="276"/>
      <c r="D97" s="277"/>
      <c r="E97" s="277"/>
      <c r="F97" s="277"/>
      <c r="G97" s="277"/>
      <c r="H97" s="277"/>
      <c r="I97" s="277"/>
      <c r="J97" s="277"/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9"/>
      <c r="AC97" s="278"/>
      <c r="AD97" s="278"/>
      <c r="AE97" s="278"/>
      <c r="AF97" s="278"/>
      <c r="AG97" s="278"/>
      <c r="AH97" s="278"/>
      <c r="AI97" s="278"/>
      <c r="AJ97" s="278"/>
      <c r="AK97" s="278"/>
      <c r="AL97" s="278"/>
      <c r="AM97" s="278"/>
      <c r="AN97" s="278"/>
      <c r="AO97" s="278"/>
      <c r="AP97" s="278"/>
      <c r="AQ97" s="278"/>
      <c r="AR97" s="278"/>
      <c r="AS97" s="278"/>
    </row>
    <row r="98" spans="2:45" s="10" customFormat="1" x14ac:dyDescent="0.2">
      <c r="B98" s="14"/>
      <c r="C98" s="276"/>
      <c r="D98" s="277"/>
      <c r="E98" s="277"/>
      <c r="F98" s="277"/>
      <c r="G98" s="277"/>
      <c r="H98" s="277"/>
      <c r="I98" s="277"/>
      <c r="J98" s="277"/>
      <c r="K98" s="277"/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9"/>
      <c r="AC98" s="278"/>
      <c r="AD98" s="278"/>
      <c r="AE98" s="278"/>
      <c r="AF98" s="278"/>
      <c r="AG98" s="278"/>
      <c r="AH98" s="278"/>
      <c r="AI98" s="278"/>
      <c r="AJ98" s="278"/>
      <c r="AK98" s="278"/>
      <c r="AL98" s="278"/>
      <c r="AM98" s="278"/>
      <c r="AN98" s="278"/>
      <c r="AO98" s="278"/>
      <c r="AP98" s="278"/>
      <c r="AQ98" s="278"/>
      <c r="AR98" s="278"/>
      <c r="AS98" s="278"/>
    </row>
    <row r="99" spans="2:45" s="10" customFormat="1" x14ac:dyDescent="0.2">
      <c r="B99" s="14"/>
      <c r="C99" s="276"/>
      <c r="D99" s="277"/>
      <c r="E99" s="277"/>
      <c r="F99" s="277"/>
      <c r="G99" s="277"/>
      <c r="H99" s="277"/>
      <c r="I99" s="277"/>
      <c r="J99" s="277"/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9"/>
      <c r="AC99" s="278"/>
      <c r="AD99" s="278"/>
      <c r="AE99" s="278"/>
      <c r="AF99" s="278"/>
      <c r="AG99" s="278"/>
      <c r="AH99" s="278"/>
      <c r="AI99" s="278"/>
      <c r="AJ99" s="278"/>
      <c r="AK99" s="278"/>
      <c r="AL99" s="278"/>
      <c r="AM99" s="278"/>
      <c r="AN99" s="278"/>
      <c r="AO99" s="278"/>
      <c r="AP99" s="278"/>
      <c r="AQ99" s="278"/>
      <c r="AR99" s="278"/>
      <c r="AS99" s="278"/>
    </row>
    <row r="100" spans="2:45" s="10" customFormat="1" x14ac:dyDescent="0.2">
      <c r="B100" s="14"/>
      <c r="C100" s="276"/>
      <c r="D100" s="277"/>
      <c r="E100" s="277"/>
      <c r="F100" s="277"/>
      <c r="G100" s="277"/>
      <c r="H100" s="277"/>
      <c r="I100" s="277"/>
      <c r="J100" s="277"/>
      <c r="K100" s="277"/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9"/>
      <c r="AC100" s="278"/>
      <c r="AD100" s="278"/>
      <c r="AE100" s="278"/>
      <c r="AF100" s="278"/>
      <c r="AG100" s="278"/>
      <c r="AH100" s="278"/>
      <c r="AI100" s="278"/>
      <c r="AJ100" s="278"/>
      <c r="AK100" s="278"/>
      <c r="AL100" s="278"/>
      <c r="AM100" s="278"/>
      <c r="AN100" s="278"/>
      <c r="AO100" s="278"/>
      <c r="AP100" s="278"/>
      <c r="AQ100" s="278"/>
      <c r="AR100" s="278"/>
      <c r="AS100" s="278"/>
    </row>
    <row r="101" spans="2:45" s="10" customFormat="1" x14ac:dyDescent="0.2">
      <c r="B101" s="14"/>
      <c r="C101" s="276"/>
      <c r="D101" s="277"/>
      <c r="E101" s="277"/>
      <c r="F101" s="277"/>
      <c r="G101" s="277"/>
      <c r="H101" s="277"/>
      <c r="I101" s="277"/>
      <c r="J101" s="277"/>
      <c r="K101" s="277"/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  <c r="X101" s="277"/>
      <c r="Y101" s="277"/>
      <c r="Z101" s="277"/>
      <c r="AA101" s="277"/>
      <c r="AB101" s="279"/>
      <c r="AC101" s="278"/>
      <c r="AD101" s="278"/>
      <c r="AE101" s="278"/>
      <c r="AF101" s="278"/>
      <c r="AG101" s="278"/>
      <c r="AH101" s="278"/>
      <c r="AI101" s="278"/>
      <c r="AJ101" s="278"/>
      <c r="AK101" s="278"/>
      <c r="AL101" s="278"/>
      <c r="AM101" s="278"/>
      <c r="AN101" s="278"/>
      <c r="AO101" s="278"/>
      <c r="AP101" s="278"/>
      <c r="AQ101" s="278"/>
      <c r="AR101" s="278"/>
      <c r="AS101" s="278"/>
    </row>
    <row r="102" spans="2:45" s="10" customFormat="1" x14ac:dyDescent="0.2">
      <c r="B102" s="14"/>
      <c r="C102" s="276"/>
      <c r="D102" s="277"/>
      <c r="E102" s="277"/>
      <c r="F102" s="277"/>
      <c r="G102" s="277"/>
      <c r="H102" s="277"/>
      <c r="I102" s="277"/>
      <c r="J102" s="277"/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  <c r="X102" s="277"/>
      <c r="Y102" s="277"/>
      <c r="Z102" s="277"/>
      <c r="AA102" s="277"/>
      <c r="AB102" s="279"/>
      <c r="AC102" s="278"/>
      <c r="AD102" s="278"/>
      <c r="AE102" s="278"/>
      <c r="AF102" s="278"/>
      <c r="AG102" s="278"/>
      <c r="AH102" s="278"/>
      <c r="AI102" s="278"/>
      <c r="AJ102" s="278"/>
      <c r="AK102" s="278"/>
      <c r="AL102" s="278"/>
      <c r="AM102" s="278"/>
      <c r="AN102" s="278"/>
      <c r="AO102" s="278"/>
      <c r="AP102" s="278"/>
      <c r="AQ102" s="278"/>
      <c r="AR102" s="278"/>
      <c r="AS102" s="278"/>
    </row>
    <row r="103" spans="2:45" s="10" customFormat="1" x14ac:dyDescent="0.2">
      <c r="B103" s="14"/>
      <c r="C103" s="276"/>
      <c r="D103" s="277"/>
      <c r="E103" s="277"/>
      <c r="F103" s="277"/>
      <c r="G103" s="277"/>
      <c r="H103" s="277"/>
      <c r="I103" s="277"/>
      <c r="J103" s="277"/>
      <c r="K103" s="277"/>
      <c r="L103" s="277"/>
      <c r="M103" s="277"/>
      <c r="N103" s="277"/>
      <c r="O103" s="277"/>
      <c r="P103" s="277"/>
      <c r="Q103" s="277"/>
      <c r="R103" s="277"/>
      <c r="S103" s="277"/>
      <c r="T103" s="277"/>
      <c r="U103" s="277"/>
      <c r="V103" s="277"/>
      <c r="W103" s="277"/>
      <c r="X103" s="277"/>
      <c r="Y103" s="277"/>
      <c r="Z103" s="277"/>
      <c r="AA103" s="277"/>
      <c r="AB103" s="279"/>
      <c r="AC103" s="278"/>
      <c r="AD103" s="278"/>
      <c r="AE103" s="278"/>
      <c r="AF103" s="278"/>
      <c r="AG103" s="278"/>
      <c r="AH103" s="278"/>
      <c r="AI103" s="278"/>
      <c r="AJ103" s="278"/>
      <c r="AK103" s="278"/>
      <c r="AL103" s="278"/>
      <c r="AM103" s="278"/>
      <c r="AN103" s="278"/>
      <c r="AO103" s="278"/>
      <c r="AP103" s="278"/>
      <c r="AQ103" s="278"/>
      <c r="AR103" s="278"/>
      <c r="AS103" s="278"/>
    </row>
    <row r="104" spans="2:45" s="10" customFormat="1" x14ac:dyDescent="0.2">
      <c r="B104" s="14"/>
      <c r="C104" s="276"/>
      <c r="D104" s="277"/>
      <c r="E104" s="277"/>
      <c r="F104" s="277"/>
      <c r="G104" s="277"/>
      <c r="H104" s="277"/>
      <c r="I104" s="277"/>
      <c r="J104" s="277"/>
      <c r="K104" s="277"/>
      <c r="L104" s="277"/>
      <c r="M104" s="277"/>
      <c r="N104" s="277"/>
      <c r="O104" s="277"/>
      <c r="P104" s="277"/>
      <c r="Q104" s="277"/>
      <c r="R104" s="277"/>
      <c r="S104" s="277"/>
      <c r="T104" s="277"/>
      <c r="U104" s="277"/>
      <c r="V104" s="277"/>
      <c r="W104" s="277"/>
      <c r="X104" s="277"/>
      <c r="Y104" s="277"/>
      <c r="Z104" s="277"/>
      <c r="AA104" s="277"/>
      <c r="AB104" s="279"/>
      <c r="AC104" s="278"/>
      <c r="AD104" s="278"/>
      <c r="AE104" s="278"/>
      <c r="AF104" s="278"/>
      <c r="AG104" s="278"/>
      <c r="AH104" s="278"/>
      <c r="AI104" s="278"/>
      <c r="AJ104" s="278"/>
      <c r="AK104" s="278"/>
      <c r="AL104" s="278"/>
      <c r="AM104" s="278"/>
      <c r="AN104" s="278"/>
      <c r="AO104" s="278"/>
      <c r="AP104" s="278"/>
      <c r="AQ104" s="278"/>
      <c r="AR104" s="278"/>
      <c r="AS104" s="278"/>
    </row>
    <row r="105" spans="2:45" s="10" customFormat="1" x14ac:dyDescent="0.2">
      <c r="B105" s="14"/>
      <c r="C105" s="276"/>
      <c r="D105" s="277"/>
      <c r="E105" s="277"/>
      <c r="F105" s="277"/>
      <c r="G105" s="277"/>
      <c r="H105" s="277"/>
      <c r="I105" s="277"/>
      <c r="J105" s="277"/>
      <c r="K105" s="277"/>
      <c r="L105" s="277"/>
      <c r="M105" s="277"/>
      <c r="N105" s="277"/>
      <c r="O105" s="277"/>
      <c r="P105" s="277"/>
      <c r="Q105" s="277"/>
      <c r="R105" s="277"/>
      <c r="S105" s="277"/>
      <c r="T105" s="277"/>
      <c r="U105" s="277"/>
      <c r="V105" s="277"/>
      <c r="W105" s="277"/>
      <c r="X105" s="277"/>
      <c r="Y105" s="277"/>
      <c r="Z105" s="277"/>
      <c r="AA105" s="277"/>
      <c r="AB105" s="279"/>
      <c r="AC105" s="278"/>
      <c r="AD105" s="278"/>
      <c r="AE105" s="278"/>
      <c r="AF105" s="278"/>
      <c r="AG105" s="278"/>
      <c r="AH105" s="278"/>
      <c r="AI105" s="278"/>
      <c r="AJ105" s="278"/>
      <c r="AK105" s="278"/>
      <c r="AL105" s="278"/>
      <c r="AM105" s="278"/>
      <c r="AN105" s="278"/>
      <c r="AO105" s="278"/>
      <c r="AP105" s="278"/>
      <c r="AQ105" s="278"/>
      <c r="AR105" s="278"/>
      <c r="AS105" s="278"/>
    </row>
    <row r="106" spans="2:45" s="10" customFormat="1" x14ac:dyDescent="0.2">
      <c r="B106" s="14"/>
      <c r="C106" s="276"/>
      <c r="D106" s="277"/>
      <c r="E106" s="277"/>
      <c r="F106" s="277"/>
      <c r="G106" s="277"/>
      <c r="H106" s="277"/>
      <c r="I106" s="277"/>
      <c r="J106" s="277"/>
      <c r="K106" s="277"/>
      <c r="L106" s="277"/>
      <c r="M106" s="277"/>
      <c r="N106" s="277"/>
      <c r="O106" s="277"/>
      <c r="P106" s="277"/>
      <c r="Q106" s="277"/>
      <c r="R106" s="277"/>
      <c r="S106" s="277"/>
      <c r="T106" s="277"/>
      <c r="U106" s="277"/>
      <c r="V106" s="277"/>
      <c r="W106" s="277"/>
      <c r="X106" s="277"/>
      <c r="Y106" s="277"/>
      <c r="Z106" s="277"/>
      <c r="AA106" s="277"/>
      <c r="AB106" s="279"/>
      <c r="AC106" s="278"/>
      <c r="AD106" s="278"/>
      <c r="AE106" s="278"/>
      <c r="AF106" s="278"/>
      <c r="AG106" s="278"/>
      <c r="AH106" s="278"/>
      <c r="AI106" s="278"/>
      <c r="AJ106" s="278"/>
      <c r="AK106" s="278"/>
      <c r="AL106" s="278"/>
      <c r="AM106" s="278"/>
      <c r="AN106" s="278"/>
      <c r="AO106" s="278"/>
      <c r="AP106" s="278"/>
      <c r="AQ106" s="278"/>
      <c r="AR106" s="278"/>
      <c r="AS106" s="278"/>
    </row>
    <row r="107" spans="2:45" s="10" customFormat="1" x14ac:dyDescent="0.2">
      <c r="B107" s="14"/>
      <c r="C107" s="276"/>
      <c r="D107" s="277"/>
      <c r="E107" s="277"/>
      <c r="F107" s="277"/>
      <c r="G107" s="277"/>
      <c r="H107" s="277"/>
      <c r="I107" s="277"/>
      <c r="J107" s="277"/>
      <c r="K107" s="277"/>
      <c r="L107" s="277"/>
      <c r="M107" s="277"/>
      <c r="N107" s="277"/>
      <c r="O107" s="277"/>
      <c r="P107" s="277"/>
      <c r="Q107" s="277"/>
      <c r="R107" s="277"/>
      <c r="S107" s="277"/>
      <c r="T107" s="277"/>
      <c r="U107" s="277"/>
      <c r="V107" s="277"/>
      <c r="W107" s="277"/>
      <c r="X107" s="277"/>
      <c r="Y107" s="277"/>
      <c r="Z107" s="277"/>
      <c r="AA107" s="277"/>
      <c r="AB107" s="279"/>
      <c r="AC107" s="278"/>
      <c r="AD107" s="278"/>
      <c r="AE107" s="278"/>
      <c r="AF107" s="278"/>
      <c r="AG107" s="278"/>
      <c r="AH107" s="278"/>
      <c r="AI107" s="278"/>
      <c r="AJ107" s="278"/>
      <c r="AK107" s="278"/>
      <c r="AL107" s="278"/>
      <c r="AM107" s="278"/>
      <c r="AN107" s="278"/>
      <c r="AO107" s="278"/>
      <c r="AP107" s="278"/>
      <c r="AQ107" s="278"/>
      <c r="AR107" s="278"/>
      <c r="AS107" s="278"/>
    </row>
    <row r="108" spans="2:45" s="10" customFormat="1" x14ac:dyDescent="0.2">
      <c r="B108" s="14"/>
      <c r="C108" s="276"/>
      <c r="D108" s="277"/>
      <c r="E108" s="277"/>
      <c r="F108" s="277"/>
      <c r="G108" s="277"/>
      <c r="H108" s="277"/>
      <c r="I108" s="277"/>
      <c r="J108" s="277"/>
      <c r="K108" s="277"/>
      <c r="L108" s="277"/>
      <c r="M108" s="277"/>
      <c r="N108" s="277"/>
      <c r="O108" s="277"/>
      <c r="P108" s="277"/>
      <c r="Q108" s="277"/>
      <c r="R108" s="277"/>
      <c r="S108" s="277"/>
      <c r="T108" s="277"/>
      <c r="U108" s="277"/>
      <c r="V108" s="277"/>
      <c r="W108" s="277"/>
      <c r="X108" s="277"/>
      <c r="Y108" s="277"/>
      <c r="Z108" s="277"/>
      <c r="AA108" s="277"/>
      <c r="AB108" s="279"/>
      <c r="AC108" s="278"/>
      <c r="AD108" s="278"/>
      <c r="AE108" s="278"/>
      <c r="AF108" s="278"/>
      <c r="AG108" s="278"/>
      <c r="AH108" s="278"/>
      <c r="AI108" s="278"/>
      <c r="AJ108" s="278"/>
      <c r="AK108" s="278"/>
      <c r="AL108" s="278"/>
      <c r="AM108" s="278"/>
      <c r="AN108" s="278"/>
      <c r="AO108" s="278"/>
      <c r="AP108" s="278"/>
      <c r="AQ108" s="278"/>
      <c r="AR108" s="278"/>
      <c r="AS108" s="278"/>
    </row>
    <row r="109" spans="2:45" s="10" customFormat="1" x14ac:dyDescent="0.2">
      <c r="B109" s="14"/>
      <c r="C109" s="276"/>
      <c r="D109" s="277"/>
      <c r="E109" s="277"/>
      <c r="F109" s="277"/>
      <c r="G109" s="277"/>
      <c r="H109" s="277"/>
      <c r="I109" s="277"/>
      <c r="J109" s="277"/>
      <c r="K109" s="277"/>
      <c r="L109" s="277"/>
      <c r="M109" s="277"/>
      <c r="N109" s="277"/>
      <c r="O109" s="277"/>
      <c r="P109" s="277"/>
      <c r="Q109" s="277"/>
      <c r="R109" s="277"/>
      <c r="S109" s="277"/>
      <c r="T109" s="277"/>
      <c r="U109" s="277"/>
      <c r="V109" s="277"/>
      <c r="W109" s="277"/>
      <c r="X109" s="277"/>
      <c r="Y109" s="277"/>
      <c r="Z109" s="277"/>
      <c r="AA109" s="277"/>
      <c r="AB109" s="279"/>
      <c r="AC109" s="278"/>
      <c r="AD109" s="278"/>
      <c r="AE109" s="278"/>
      <c r="AF109" s="278"/>
      <c r="AG109" s="278"/>
      <c r="AH109" s="278"/>
      <c r="AI109" s="278"/>
      <c r="AJ109" s="278"/>
      <c r="AK109" s="278"/>
      <c r="AL109" s="278"/>
      <c r="AM109" s="278"/>
      <c r="AN109" s="278"/>
      <c r="AO109" s="278"/>
      <c r="AP109" s="278"/>
      <c r="AQ109" s="278"/>
      <c r="AR109" s="278"/>
      <c r="AS109" s="278"/>
    </row>
    <row r="110" spans="2:45" s="10" customFormat="1" x14ac:dyDescent="0.2">
      <c r="B110" s="14"/>
      <c r="C110" s="276"/>
      <c r="D110" s="277"/>
      <c r="E110" s="277"/>
      <c r="F110" s="277"/>
      <c r="G110" s="277"/>
      <c r="H110" s="277"/>
      <c r="I110" s="277"/>
      <c r="J110" s="277"/>
      <c r="K110" s="277"/>
      <c r="L110" s="277"/>
      <c r="M110" s="277"/>
      <c r="N110" s="277"/>
      <c r="O110" s="277"/>
      <c r="P110" s="277"/>
      <c r="Q110" s="277"/>
      <c r="R110" s="277"/>
      <c r="S110" s="277"/>
      <c r="T110" s="277"/>
      <c r="U110" s="277"/>
      <c r="V110" s="277"/>
      <c r="W110" s="277"/>
      <c r="X110" s="277"/>
      <c r="Y110" s="277"/>
      <c r="Z110" s="277"/>
      <c r="AA110" s="277"/>
      <c r="AB110" s="279"/>
      <c r="AC110" s="278"/>
      <c r="AD110" s="278"/>
      <c r="AE110" s="278"/>
      <c r="AF110" s="278"/>
      <c r="AG110" s="278"/>
      <c r="AH110" s="278"/>
      <c r="AI110" s="278"/>
      <c r="AJ110" s="278"/>
      <c r="AK110" s="278"/>
      <c r="AL110" s="278"/>
      <c r="AM110" s="278"/>
      <c r="AN110" s="278"/>
      <c r="AO110" s="278"/>
      <c r="AP110" s="278"/>
      <c r="AQ110" s="278"/>
      <c r="AR110" s="278"/>
      <c r="AS110" s="278"/>
    </row>
    <row r="111" spans="2:45" s="10" customFormat="1" x14ac:dyDescent="0.2">
      <c r="B111" s="14"/>
      <c r="C111" s="276"/>
      <c r="D111" s="277"/>
      <c r="E111" s="277"/>
      <c r="F111" s="277"/>
      <c r="G111" s="277"/>
      <c r="H111" s="277"/>
      <c r="I111" s="277"/>
      <c r="J111" s="277"/>
      <c r="K111" s="277"/>
      <c r="L111" s="277"/>
      <c r="M111" s="277"/>
      <c r="N111" s="277"/>
      <c r="O111" s="277"/>
      <c r="P111" s="277"/>
      <c r="Q111" s="277"/>
      <c r="R111" s="277"/>
      <c r="S111" s="277"/>
      <c r="T111" s="277"/>
      <c r="U111" s="277"/>
      <c r="V111" s="277"/>
      <c r="W111" s="277"/>
      <c r="X111" s="277"/>
      <c r="Y111" s="277"/>
      <c r="Z111" s="277"/>
      <c r="AA111" s="277"/>
      <c r="AB111" s="279"/>
      <c r="AC111" s="278"/>
      <c r="AD111" s="278"/>
      <c r="AE111" s="278"/>
      <c r="AF111" s="278"/>
      <c r="AG111" s="278"/>
      <c r="AH111" s="278"/>
      <c r="AI111" s="278"/>
      <c r="AJ111" s="278"/>
      <c r="AK111" s="278"/>
      <c r="AL111" s="278"/>
      <c r="AM111" s="278"/>
      <c r="AN111" s="278"/>
      <c r="AO111" s="278"/>
      <c r="AP111" s="278"/>
      <c r="AQ111" s="278"/>
      <c r="AR111" s="278"/>
      <c r="AS111" s="278"/>
    </row>
    <row r="112" spans="2:45" s="10" customFormat="1" x14ac:dyDescent="0.2">
      <c r="B112" s="14"/>
      <c r="C112" s="276"/>
      <c r="D112" s="277"/>
      <c r="E112" s="277"/>
      <c r="F112" s="277"/>
      <c r="G112" s="277"/>
      <c r="H112" s="277"/>
      <c r="I112" s="277"/>
      <c r="J112" s="277"/>
      <c r="K112" s="277"/>
      <c r="L112" s="277"/>
      <c r="M112" s="277"/>
      <c r="N112" s="277"/>
      <c r="O112" s="277"/>
      <c r="P112" s="277"/>
      <c r="Q112" s="277"/>
      <c r="R112" s="277"/>
      <c r="S112" s="277"/>
      <c r="T112" s="277"/>
      <c r="U112" s="277"/>
      <c r="V112" s="277"/>
      <c r="W112" s="277"/>
      <c r="X112" s="277"/>
      <c r="Y112" s="277"/>
      <c r="Z112" s="277"/>
      <c r="AA112" s="277"/>
      <c r="AB112" s="279"/>
      <c r="AC112" s="278"/>
      <c r="AD112" s="278"/>
      <c r="AE112" s="278"/>
      <c r="AF112" s="278"/>
      <c r="AG112" s="278"/>
      <c r="AH112" s="278"/>
      <c r="AI112" s="278"/>
      <c r="AJ112" s="278"/>
      <c r="AK112" s="278"/>
      <c r="AL112" s="278"/>
      <c r="AM112" s="278"/>
      <c r="AN112" s="278"/>
      <c r="AO112" s="278"/>
      <c r="AP112" s="278"/>
      <c r="AQ112" s="278"/>
      <c r="AR112" s="278"/>
      <c r="AS112" s="278"/>
    </row>
    <row r="113" spans="2:45" s="10" customFormat="1" x14ac:dyDescent="0.2">
      <c r="B113" s="14"/>
      <c r="C113" s="276"/>
      <c r="D113" s="277"/>
      <c r="E113" s="277"/>
      <c r="F113" s="277"/>
      <c r="G113" s="277"/>
      <c r="H113" s="277"/>
      <c r="I113" s="277"/>
      <c r="J113" s="277"/>
      <c r="K113" s="277"/>
      <c r="L113" s="277"/>
      <c r="M113" s="277"/>
      <c r="N113" s="277"/>
      <c r="O113" s="277"/>
      <c r="P113" s="277"/>
      <c r="Q113" s="277"/>
      <c r="R113" s="277"/>
      <c r="S113" s="277"/>
      <c r="T113" s="277"/>
      <c r="U113" s="277"/>
      <c r="V113" s="277"/>
      <c r="W113" s="277"/>
      <c r="X113" s="277"/>
      <c r="Y113" s="277"/>
      <c r="Z113" s="277"/>
      <c r="AA113" s="277"/>
      <c r="AB113" s="279"/>
      <c r="AC113" s="278"/>
      <c r="AD113" s="278"/>
      <c r="AE113" s="278"/>
      <c r="AF113" s="278"/>
      <c r="AG113" s="278"/>
      <c r="AH113" s="278"/>
      <c r="AI113" s="278"/>
      <c r="AJ113" s="278"/>
      <c r="AK113" s="278"/>
      <c r="AL113" s="278"/>
      <c r="AM113" s="278"/>
      <c r="AN113" s="278"/>
      <c r="AO113" s="278"/>
      <c r="AP113" s="278"/>
      <c r="AQ113" s="278"/>
      <c r="AR113" s="278"/>
      <c r="AS113" s="278"/>
    </row>
    <row r="114" spans="2:45" s="10" customFormat="1" x14ac:dyDescent="0.2">
      <c r="B114" s="14"/>
      <c r="C114" s="276"/>
      <c r="D114" s="277"/>
      <c r="E114" s="277"/>
      <c r="F114" s="277"/>
      <c r="G114" s="277"/>
      <c r="H114" s="277"/>
      <c r="I114" s="277"/>
      <c r="J114" s="277"/>
      <c r="K114" s="277"/>
      <c r="L114" s="277"/>
      <c r="M114" s="277"/>
      <c r="N114" s="277"/>
      <c r="O114" s="277"/>
      <c r="P114" s="277"/>
      <c r="Q114" s="277"/>
      <c r="R114" s="277"/>
      <c r="S114" s="277"/>
      <c r="T114" s="277"/>
      <c r="U114" s="277"/>
      <c r="V114" s="277"/>
      <c r="W114" s="277"/>
      <c r="X114" s="277"/>
      <c r="Y114" s="277"/>
      <c r="Z114" s="277"/>
      <c r="AA114" s="277"/>
      <c r="AB114" s="279"/>
      <c r="AC114" s="278"/>
      <c r="AD114" s="278"/>
      <c r="AE114" s="278"/>
      <c r="AF114" s="278"/>
      <c r="AG114" s="278"/>
      <c r="AH114" s="278"/>
      <c r="AI114" s="278"/>
      <c r="AJ114" s="278"/>
      <c r="AK114" s="278"/>
      <c r="AL114" s="278"/>
      <c r="AM114" s="278"/>
      <c r="AN114" s="278"/>
      <c r="AO114" s="278"/>
      <c r="AP114" s="278"/>
      <c r="AQ114" s="278"/>
      <c r="AR114" s="278"/>
      <c r="AS114" s="278"/>
    </row>
    <row r="115" spans="2:45" s="10" customFormat="1" x14ac:dyDescent="0.2">
      <c r="B115" s="14"/>
      <c r="C115" s="276"/>
      <c r="D115" s="277"/>
      <c r="E115" s="277"/>
      <c r="F115" s="277"/>
      <c r="G115" s="277"/>
      <c r="H115" s="277"/>
      <c r="I115" s="277"/>
      <c r="J115" s="277"/>
      <c r="K115" s="277"/>
      <c r="L115" s="277"/>
      <c r="M115" s="277"/>
      <c r="N115" s="277"/>
      <c r="O115" s="277"/>
      <c r="P115" s="277"/>
      <c r="Q115" s="277"/>
      <c r="R115" s="277"/>
      <c r="S115" s="277"/>
      <c r="T115" s="277"/>
      <c r="U115" s="277"/>
      <c r="V115" s="277"/>
      <c r="W115" s="277"/>
      <c r="X115" s="277"/>
      <c r="Y115" s="277"/>
      <c r="Z115" s="277"/>
      <c r="AA115" s="277"/>
      <c r="AB115" s="279"/>
      <c r="AC115" s="278"/>
      <c r="AD115" s="278"/>
      <c r="AE115" s="278"/>
      <c r="AF115" s="278"/>
      <c r="AG115" s="278"/>
      <c r="AH115" s="278"/>
      <c r="AI115" s="278"/>
      <c r="AJ115" s="278"/>
      <c r="AK115" s="278"/>
      <c r="AL115" s="278"/>
      <c r="AM115" s="278"/>
      <c r="AN115" s="278"/>
      <c r="AO115" s="278"/>
      <c r="AP115" s="278"/>
      <c r="AQ115" s="278"/>
      <c r="AR115" s="278"/>
      <c r="AS115" s="278"/>
    </row>
    <row r="116" spans="2:45" s="10" customFormat="1" x14ac:dyDescent="0.2">
      <c r="B116" s="14"/>
      <c r="C116" s="276"/>
      <c r="D116" s="277"/>
      <c r="E116" s="277"/>
      <c r="F116" s="277"/>
      <c r="G116" s="277"/>
      <c r="H116" s="277"/>
      <c r="I116" s="277"/>
      <c r="J116" s="277"/>
      <c r="K116" s="277"/>
      <c r="L116" s="277"/>
      <c r="M116" s="277"/>
      <c r="N116" s="277"/>
      <c r="O116" s="277"/>
      <c r="P116" s="277"/>
      <c r="Q116" s="277"/>
      <c r="R116" s="277"/>
      <c r="S116" s="277"/>
      <c r="T116" s="277"/>
      <c r="U116" s="277"/>
      <c r="V116" s="277"/>
      <c r="W116" s="277"/>
      <c r="X116" s="277"/>
      <c r="Y116" s="277"/>
      <c r="Z116" s="277"/>
      <c r="AA116" s="277"/>
      <c r="AB116" s="279"/>
      <c r="AC116" s="278"/>
      <c r="AD116" s="278"/>
      <c r="AE116" s="278"/>
      <c r="AF116" s="278"/>
      <c r="AG116" s="278"/>
      <c r="AH116" s="278"/>
      <c r="AI116" s="278"/>
      <c r="AJ116" s="278"/>
      <c r="AK116" s="278"/>
      <c r="AL116" s="278"/>
      <c r="AM116" s="278"/>
      <c r="AN116" s="278"/>
      <c r="AO116" s="278"/>
      <c r="AP116" s="278"/>
      <c r="AQ116" s="278"/>
      <c r="AR116" s="278"/>
      <c r="AS116" s="278"/>
    </row>
    <row r="117" spans="2:45" s="10" customFormat="1" x14ac:dyDescent="0.2">
      <c r="B117" s="14"/>
      <c r="C117" s="276"/>
      <c r="D117" s="277"/>
      <c r="E117" s="277"/>
      <c r="F117" s="277"/>
      <c r="G117" s="277"/>
      <c r="H117" s="277"/>
      <c r="I117" s="277"/>
      <c r="J117" s="277"/>
      <c r="K117" s="277"/>
      <c r="L117" s="277"/>
      <c r="M117" s="277"/>
      <c r="N117" s="277"/>
      <c r="O117" s="277"/>
      <c r="P117" s="277"/>
      <c r="Q117" s="277"/>
      <c r="R117" s="277"/>
      <c r="S117" s="277"/>
      <c r="T117" s="277"/>
      <c r="U117" s="277"/>
      <c r="V117" s="277"/>
      <c r="W117" s="277"/>
      <c r="X117" s="277"/>
      <c r="Y117" s="277"/>
      <c r="Z117" s="277"/>
      <c r="AA117" s="277"/>
      <c r="AB117" s="279"/>
      <c r="AC117" s="278"/>
      <c r="AD117" s="278"/>
      <c r="AE117" s="278"/>
      <c r="AF117" s="278"/>
      <c r="AG117" s="278"/>
      <c r="AH117" s="278"/>
      <c r="AI117" s="278"/>
      <c r="AJ117" s="278"/>
      <c r="AK117" s="278"/>
      <c r="AL117" s="278"/>
      <c r="AM117" s="278"/>
      <c r="AN117" s="278"/>
      <c r="AO117" s="278"/>
      <c r="AP117" s="278"/>
      <c r="AQ117" s="278"/>
      <c r="AR117" s="278"/>
      <c r="AS117" s="278"/>
    </row>
    <row r="118" spans="2:45" s="10" customFormat="1" x14ac:dyDescent="0.2">
      <c r="B118" s="14"/>
      <c r="C118" s="276"/>
      <c r="D118" s="277"/>
      <c r="E118" s="277"/>
      <c r="F118" s="277"/>
      <c r="G118" s="277"/>
      <c r="H118" s="277"/>
      <c r="I118" s="277"/>
      <c r="J118" s="277"/>
      <c r="K118" s="277"/>
      <c r="L118" s="277"/>
      <c r="M118" s="277"/>
      <c r="N118" s="277"/>
      <c r="O118" s="277"/>
      <c r="P118" s="277"/>
      <c r="Q118" s="277"/>
      <c r="R118" s="277"/>
      <c r="S118" s="277"/>
      <c r="T118" s="277"/>
      <c r="U118" s="277"/>
      <c r="V118" s="277"/>
      <c r="W118" s="277"/>
      <c r="X118" s="277"/>
      <c r="Y118" s="277"/>
      <c r="Z118" s="277"/>
      <c r="AA118" s="277"/>
      <c r="AB118" s="279"/>
      <c r="AC118" s="278"/>
      <c r="AD118" s="278"/>
      <c r="AE118" s="278"/>
      <c r="AF118" s="278"/>
      <c r="AG118" s="278"/>
      <c r="AH118" s="278"/>
      <c r="AI118" s="278"/>
      <c r="AJ118" s="278"/>
      <c r="AK118" s="278"/>
      <c r="AL118" s="278"/>
      <c r="AM118" s="278"/>
      <c r="AN118" s="278"/>
      <c r="AO118" s="278"/>
      <c r="AP118" s="278"/>
      <c r="AQ118" s="278"/>
      <c r="AR118" s="278"/>
      <c r="AS118" s="278"/>
    </row>
    <row r="119" spans="2:45" s="10" customFormat="1" x14ac:dyDescent="0.2">
      <c r="B119" s="14"/>
      <c r="C119" s="276"/>
      <c r="D119" s="277"/>
      <c r="E119" s="277"/>
      <c r="F119" s="277"/>
      <c r="G119" s="277"/>
      <c r="H119" s="277"/>
      <c r="I119" s="277"/>
      <c r="J119" s="277"/>
      <c r="K119" s="277"/>
      <c r="L119" s="277"/>
      <c r="M119" s="277"/>
      <c r="N119" s="277"/>
      <c r="O119" s="277"/>
      <c r="P119" s="277"/>
      <c r="Q119" s="277"/>
      <c r="R119" s="277"/>
      <c r="S119" s="277"/>
      <c r="T119" s="277"/>
      <c r="U119" s="277"/>
      <c r="V119" s="277"/>
      <c r="W119" s="277"/>
      <c r="X119" s="277"/>
      <c r="Y119" s="277"/>
      <c r="Z119" s="277"/>
      <c r="AA119" s="277"/>
      <c r="AB119" s="279"/>
      <c r="AC119" s="278"/>
      <c r="AD119" s="278"/>
      <c r="AE119" s="278"/>
      <c r="AF119" s="278"/>
      <c r="AG119" s="278"/>
      <c r="AH119" s="278"/>
      <c r="AI119" s="278"/>
      <c r="AJ119" s="278"/>
      <c r="AK119" s="278"/>
      <c r="AL119" s="278"/>
      <c r="AM119" s="278"/>
      <c r="AN119" s="278"/>
      <c r="AO119" s="278"/>
      <c r="AP119" s="278"/>
      <c r="AQ119" s="278"/>
      <c r="AR119" s="278"/>
      <c r="AS119" s="278"/>
    </row>
    <row r="120" spans="2:45" s="10" customFormat="1" x14ac:dyDescent="0.2">
      <c r="B120" s="14"/>
      <c r="C120" s="276"/>
      <c r="D120" s="277"/>
      <c r="E120" s="27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  <c r="X120" s="277"/>
      <c r="Y120" s="277"/>
      <c r="Z120" s="277"/>
      <c r="AA120" s="277"/>
      <c r="AB120" s="279"/>
      <c r="AC120" s="278"/>
      <c r="AD120" s="278"/>
      <c r="AE120" s="278"/>
      <c r="AF120" s="278"/>
      <c r="AG120" s="278"/>
      <c r="AH120" s="278"/>
      <c r="AI120" s="278"/>
      <c r="AJ120" s="278"/>
      <c r="AK120" s="278"/>
      <c r="AL120" s="278"/>
      <c r="AM120" s="278"/>
      <c r="AN120" s="278"/>
      <c r="AO120" s="278"/>
      <c r="AP120" s="278"/>
      <c r="AQ120" s="278"/>
      <c r="AR120" s="278"/>
      <c r="AS120" s="278"/>
    </row>
    <row r="121" spans="2:45" s="10" customFormat="1" x14ac:dyDescent="0.2">
      <c r="B121" s="14"/>
      <c r="C121" s="276"/>
      <c r="D121" s="277"/>
      <c r="E121" s="277"/>
      <c r="F121" s="277"/>
      <c r="G121" s="277"/>
      <c r="H121" s="277"/>
      <c r="I121" s="277"/>
      <c r="J121" s="277"/>
      <c r="K121" s="277"/>
      <c r="L121" s="277"/>
      <c r="M121" s="277"/>
      <c r="N121" s="277"/>
      <c r="O121" s="277"/>
      <c r="P121" s="277"/>
      <c r="Q121" s="277"/>
      <c r="R121" s="277"/>
      <c r="S121" s="277"/>
      <c r="T121" s="277"/>
      <c r="U121" s="277"/>
      <c r="V121" s="277"/>
      <c r="W121" s="277"/>
      <c r="X121" s="277"/>
      <c r="Y121" s="277"/>
      <c r="Z121" s="277"/>
      <c r="AA121" s="277"/>
      <c r="AB121" s="279"/>
      <c r="AC121" s="278"/>
      <c r="AD121" s="278"/>
      <c r="AE121" s="278"/>
      <c r="AF121" s="278"/>
      <c r="AG121" s="278"/>
      <c r="AH121" s="278"/>
      <c r="AI121" s="278"/>
      <c r="AJ121" s="278"/>
      <c r="AK121" s="278"/>
      <c r="AL121" s="278"/>
      <c r="AM121" s="278"/>
      <c r="AN121" s="278"/>
      <c r="AO121" s="278"/>
      <c r="AP121" s="278"/>
      <c r="AQ121" s="278"/>
      <c r="AR121" s="278"/>
      <c r="AS121" s="278"/>
    </row>
    <row r="122" spans="2:45" s="10" customFormat="1" x14ac:dyDescent="0.2">
      <c r="B122" s="14"/>
      <c r="C122" s="276"/>
      <c r="D122" s="277"/>
      <c r="E122" s="277"/>
      <c r="F122" s="277"/>
      <c r="G122" s="277"/>
      <c r="H122" s="277"/>
      <c r="I122" s="277"/>
      <c r="J122" s="277"/>
      <c r="K122" s="277"/>
      <c r="L122" s="277"/>
      <c r="M122" s="277"/>
      <c r="N122" s="277"/>
      <c r="O122" s="277"/>
      <c r="P122" s="277"/>
      <c r="Q122" s="277"/>
      <c r="R122" s="277"/>
      <c r="S122" s="277"/>
      <c r="T122" s="277"/>
      <c r="U122" s="277"/>
      <c r="V122" s="277"/>
      <c r="W122" s="277"/>
      <c r="X122" s="277"/>
      <c r="Y122" s="277"/>
      <c r="Z122" s="277"/>
      <c r="AA122" s="277"/>
      <c r="AB122" s="279"/>
      <c r="AC122" s="278"/>
      <c r="AD122" s="278"/>
      <c r="AE122" s="278"/>
      <c r="AF122" s="278"/>
      <c r="AG122" s="278"/>
      <c r="AH122" s="278"/>
      <c r="AI122" s="278"/>
      <c r="AJ122" s="278"/>
      <c r="AK122" s="278"/>
      <c r="AL122" s="278"/>
      <c r="AM122" s="278"/>
      <c r="AN122" s="278"/>
      <c r="AO122" s="278"/>
      <c r="AP122" s="278"/>
      <c r="AQ122" s="278"/>
      <c r="AR122" s="278"/>
      <c r="AS122" s="278"/>
    </row>
    <row r="123" spans="2:45" s="10" customFormat="1" x14ac:dyDescent="0.2">
      <c r="B123" s="14"/>
      <c r="C123" s="276"/>
      <c r="D123" s="277"/>
      <c r="E123" s="277"/>
      <c r="F123" s="277"/>
      <c r="G123" s="277"/>
      <c r="H123" s="277"/>
      <c r="I123" s="277"/>
      <c r="J123" s="277"/>
      <c r="K123" s="277"/>
      <c r="L123" s="277"/>
      <c r="M123" s="277"/>
      <c r="N123" s="277"/>
      <c r="O123" s="277"/>
      <c r="P123" s="277"/>
      <c r="Q123" s="277"/>
      <c r="R123" s="277"/>
      <c r="S123" s="277"/>
      <c r="T123" s="277"/>
      <c r="U123" s="277"/>
      <c r="V123" s="277"/>
      <c r="W123" s="277"/>
      <c r="X123" s="277"/>
      <c r="Y123" s="277"/>
      <c r="Z123" s="277"/>
      <c r="AA123" s="277"/>
      <c r="AB123" s="279"/>
      <c r="AC123" s="278"/>
      <c r="AD123" s="278"/>
      <c r="AE123" s="278"/>
      <c r="AF123" s="278"/>
      <c r="AG123" s="278"/>
      <c r="AH123" s="278"/>
      <c r="AI123" s="278"/>
      <c r="AJ123" s="278"/>
      <c r="AK123" s="278"/>
      <c r="AL123" s="278"/>
      <c r="AM123" s="278"/>
      <c r="AN123" s="278"/>
      <c r="AO123" s="278"/>
      <c r="AP123" s="278"/>
      <c r="AQ123" s="278"/>
      <c r="AR123" s="278"/>
      <c r="AS123" s="278"/>
    </row>
    <row r="124" spans="2:45" s="10" customFormat="1" x14ac:dyDescent="0.2">
      <c r="B124" s="14"/>
      <c r="C124" s="276"/>
      <c r="D124" s="277"/>
      <c r="E124" s="277"/>
      <c r="F124" s="277"/>
      <c r="G124" s="277"/>
      <c r="H124" s="277"/>
      <c r="I124" s="277"/>
      <c r="J124" s="277"/>
      <c r="K124" s="277"/>
      <c r="L124" s="277"/>
      <c r="M124" s="277"/>
      <c r="N124" s="277"/>
      <c r="O124" s="277"/>
      <c r="P124" s="277"/>
      <c r="Q124" s="277"/>
      <c r="R124" s="277"/>
      <c r="S124" s="277"/>
      <c r="T124" s="277"/>
      <c r="U124" s="277"/>
      <c r="V124" s="277"/>
      <c r="W124" s="277"/>
      <c r="X124" s="277"/>
      <c r="Y124" s="277"/>
      <c r="Z124" s="277"/>
      <c r="AA124" s="277"/>
      <c r="AB124" s="279"/>
      <c r="AC124" s="278"/>
      <c r="AD124" s="278"/>
      <c r="AE124" s="278"/>
      <c r="AF124" s="278"/>
      <c r="AG124" s="278"/>
      <c r="AH124" s="278"/>
      <c r="AI124" s="278"/>
      <c r="AJ124" s="278"/>
      <c r="AK124" s="278"/>
      <c r="AL124" s="278"/>
      <c r="AM124" s="278"/>
      <c r="AN124" s="278"/>
      <c r="AO124" s="278"/>
      <c r="AP124" s="278"/>
      <c r="AQ124" s="278"/>
      <c r="AR124" s="278"/>
      <c r="AS124" s="278"/>
    </row>
    <row r="125" spans="2:45" s="10" customFormat="1" x14ac:dyDescent="0.2">
      <c r="B125" s="14"/>
      <c r="C125" s="276"/>
      <c r="D125" s="277"/>
      <c r="E125" s="277"/>
      <c r="F125" s="277"/>
      <c r="G125" s="277"/>
      <c r="H125" s="277"/>
      <c r="I125" s="277"/>
      <c r="J125" s="277"/>
      <c r="K125" s="277"/>
      <c r="L125" s="277"/>
      <c r="M125" s="277"/>
      <c r="N125" s="277"/>
      <c r="O125" s="277"/>
      <c r="P125" s="277"/>
      <c r="Q125" s="277"/>
      <c r="R125" s="277"/>
      <c r="S125" s="277"/>
      <c r="T125" s="277"/>
      <c r="U125" s="277"/>
      <c r="V125" s="277"/>
      <c r="W125" s="277"/>
      <c r="X125" s="277"/>
      <c r="Y125" s="277"/>
      <c r="Z125" s="277"/>
      <c r="AA125" s="277"/>
      <c r="AB125" s="279"/>
      <c r="AC125" s="278"/>
      <c r="AD125" s="278"/>
      <c r="AE125" s="278"/>
      <c r="AF125" s="278"/>
      <c r="AG125" s="278"/>
      <c r="AH125" s="278"/>
      <c r="AI125" s="278"/>
      <c r="AJ125" s="278"/>
      <c r="AK125" s="278"/>
      <c r="AL125" s="278"/>
      <c r="AM125" s="278"/>
      <c r="AN125" s="278"/>
      <c r="AO125" s="278"/>
      <c r="AP125" s="278"/>
      <c r="AQ125" s="278"/>
      <c r="AR125" s="278"/>
      <c r="AS125" s="278"/>
    </row>
    <row r="126" spans="2:45" s="10" customFormat="1" x14ac:dyDescent="0.2">
      <c r="B126" s="14"/>
      <c r="C126" s="276"/>
      <c r="D126" s="277"/>
      <c r="E126" s="277"/>
      <c r="F126" s="277"/>
      <c r="G126" s="277"/>
      <c r="H126" s="277"/>
      <c r="I126" s="277"/>
      <c r="J126" s="277"/>
      <c r="K126" s="277"/>
      <c r="L126" s="277"/>
      <c r="M126" s="277"/>
      <c r="N126" s="277"/>
      <c r="O126" s="277"/>
      <c r="P126" s="277"/>
      <c r="Q126" s="277"/>
      <c r="R126" s="277"/>
      <c r="S126" s="277"/>
      <c r="T126" s="277"/>
      <c r="U126" s="277"/>
      <c r="V126" s="277"/>
      <c r="W126" s="277"/>
      <c r="X126" s="277"/>
      <c r="Y126" s="277"/>
      <c r="Z126" s="277"/>
      <c r="AA126" s="277"/>
      <c r="AB126" s="279"/>
      <c r="AC126" s="278"/>
      <c r="AD126" s="278"/>
      <c r="AE126" s="278"/>
      <c r="AF126" s="278"/>
      <c r="AG126" s="278"/>
      <c r="AH126" s="278"/>
      <c r="AI126" s="278"/>
      <c r="AJ126" s="278"/>
      <c r="AK126" s="278"/>
      <c r="AL126" s="278"/>
      <c r="AM126" s="278"/>
      <c r="AN126" s="278"/>
      <c r="AO126" s="278"/>
      <c r="AP126" s="278"/>
      <c r="AQ126" s="278"/>
      <c r="AR126" s="278"/>
      <c r="AS126" s="278"/>
    </row>
    <row r="127" spans="2:45" s="10" customFormat="1" x14ac:dyDescent="0.2">
      <c r="B127" s="14"/>
      <c r="C127" s="276"/>
      <c r="D127" s="277"/>
      <c r="E127" s="277"/>
      <c r="F127" s="277"/>
      <c r="G127" s="277"/>
      <c r="H127" s="277"/>
      <c r="I127" s="277"/>
      <c r="J127" s="277"/>
      <c r="K127" s="277"/>
      <c r="L127" s="277"/>
      <c r="M127" s="277"/>
      <c r="N127" s="277"/>
      <c r="O127" s="277"/>
      <c r="P127" s="277"/>
      <c r="Q127" s="277"/>
      <c r="R127" s="277"/>
      <c r="S127" s="277"/>
      <c r="T127" s="277"/>
      <c r="U127" s="277"/>
      <c r="V127" s="277"/>
      <c r="W127" s="277"/>
      <c r="X127" s="277"/>
      <c r="Y127" s="277"/>
      <c r="Z127" s="277"/>
      <c r="AA127" s="277"/>
      <c r="AB127" s="279"/>
      <c r="AC127" s="278"/>
      <c r="AD127" s="278"/>
      <c r="AE127" s="278"/>
      <c r="AF127" s="278"/>
      <c r="AG127" s="278"/>
      <c r="AH127" s="278"/>
      <c r="AI127" s="278"/>
      <c r="AJ127" s="278"/>
      <c r="AK127" s="278"/>
      <c r="AL127" s="278"/>
      <c r="AM127" s="278"/>
      <c r="AN127" s="278"/>
      <c r="AO127" s="278"/>
      <c r="AP127" s="278"/>
      <c r="AQ127" s="278"/>
      <c r="AR127" s="278"/>
      <c r="AS127" s="278"/>
    </row>
    <row r="128" spans="2:45" s="10" customFormat="1" x14ac:dyDescent="0.2">
      <c r="B128" s="14"/>
      <c r="C128" s="276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  <c r="O128" s="277"/>
      <c r="P128" s="277"/>
      <c r="Q128" s="277"/>
      <c r="R128" s="277"/>
      <c r="S128" s="277"/>
      <c r="T128" s="277"/>
      <c r="U128" s="277"/>
      <c r="V128" s="277"/>
      <c r="W128" s="277"/>
      <c r="X128" s="277"/>
      <c r="Y128" s="277"/>
      <c r="Z128" s="277"/>
      <c r="AA128" s="277"/>
      <c r="AB128" s="279"/>
      <c r="AC128" s="278"/>
      <c r="AD128" s="278"/>
      <c r="AE128" s="278"/>
      <c r="AF128" s="278"/>
      <c r="AG128" s="278"/>
      <c r="AH128" s="278"/>
      <c r="AI128" s="278"/>
      <c r="AJ128" s="278"/>
      <c r="AK128" s="278"/>
      <c r="AL128" s="278"/>
      <c r="AM128" s="278"/>
      <c r="AN128" s="278"/>
      <c r="AO128" s="278"/>
      <c r="AP128" s="278"/>
      <c r="AQ128" s="278"/>
      <c r="AR128" s="278"/>
      <c r="AS128" s="278"/>
    </row>
    <row r="129" spans="2:45" s="10" customFormat="1" x14ac:dyDescent="0.2">
      <c r="B129" s="14"/>
      <c r="C129" s="276"/>
      <c r="D129" s="277"/>
      <c r="E129" s="277"/>
      <c r="F129" s="277"/>
      <c r="G129" s="277"/>
      <c r="H129" s="277"/>
      <c r="I129" s="277"/>
      <c r="J129" s="277"/>
      <c r="K129" s="277"/>
      <c r="L129" s="277"/>
      <c r="M129" s="277"/>
      <c r="N129" s="277"/>
      <c r="O129" s="277"/>
      <c r="P129" s="277"/>
      <c r="Q129" s="277"/>
      <c r="R129" s="277"/>
      <c r="S129" s="277"/>
      <c r="T129" s="277"/>
      <c r="U129" s="277"/>
      <c r="V129" s="277"/>
      <c r="W129" s="277"/>
      <c r="X129" s="277"/>
      <c r="Y129" s="277"/>
      <c r="Z129" s="277"/>
      <c r="AA129" s="277"/>
      <c r="AB129" s="279"/>
      <c r="AC129" s="278"/>
      <c r="AD129" s="278"/>
      <c r="AE129" s="278"/>
      <c r="AF129" s="278"/>
      <c r="AG129" s="278"/>
      <c r="AH129" s="278"/>
      <c r="AI129" s="278"/>
      <c r="AJ129" s="278"/>
      <c r="AK129" s="278"/>
      <c r="AL129" s="278"/>
      <c r="AM129" s="278"/>
      <c r="AN129" s="278"/>
      <c r="AO129" s="278"/>
      <c r="AP129" s="278"/>
      <c r="AQ129" s="278"/>
      <c r="AR129" s="278"/>
      <c r="AS129" s="278"/>
    </row>
    <row r="130" spans="2:45" s="10" customFormat="1" x14ac:dyDescent="0.2">
      <c r="B130" s="14"/>
      <c r="C130" s="276"/>
      <c r="D130" s="277"/>
      <c r="E130" s="277"/>
      <c r="F130" s="277"/>
      <c r="G130" s="277"/>
      <c r="H130" s="277"/>
      <c r="I130" s="277"/>
      <c r="J130" s="277"/>
      <c r="K130" s="277"/>
      <c r="L130" s="277"/>
      <c r="M130" s="277"/>
      <c r="N130" s="277"/>
      <c r="O130" s="277"/>
      <c r="P130" s="277"/>
      <c r="Q130" s="277"/>
      <c r="R130" s="277"/>
      <c r="S130" s="277"/>
      <c r="T130" s="277"/>
      <c r="U130" s="277"/>
      <c r="V130" s="277"/>
      <c r="W130" s="277"/>
      <c r="X130" s="277"/>
      <c r="Y130" s="277"/>
      <c r="Z130" s="277"/>
      <c r="AA130" s="277"/>
      <c r="AB130" s="279"/>
      <c r="AC130" s="278"/>
      <c r="AD130" s="278"/>
      <c r="AE130" s="278"/>
      <c r="AF130" s="278"/>
      <c r="AG130" s="278"/>
      <c r="AH130" s="278"/>
      <c r="AI130" s="278"/>
      <c r="AJ130" s="278"/>
      <c r="AK130" s="278"/>
      <c r="AL130" s="278"/>
      <c r="AM130" s="278"/>
      <c r="AN130" s="278"/>
      <c r="AO130" s="278"/>
      <c r="AP130" s="278"/>
      <c r="AQ130" s="278"/>
      <c r="AR130" s="278"/>
      <c r="AS130" s="278"/>
    </row>
    <row r="131" spans="2:45" s="10" customFormat="1" x14ac:dyDescent="0.2">
      <c r="B131" s="14"/>
      <c r="C131" s="276"/>
      <c r="D131" s="277"/>
      <c r="E131" s="277"/>
      <c r="F131" s="277"/>
      <c r="G131" s="277"/>
      <c r="H131" s="277"/>
      <c r="I131" s="277"/>
      <c r="J131" s="277"/>
      <c r="K131" s="277"/>
      <c r="L131" s="277"/>
      <c r="M131" s="277"/>
      <c r="N131" s="277"/>
      <c r="O131" s="277"/>
      <c r="P131" s="277"/>
      <c r="Q131" s="277"/>
      <c r="R131" s="277"/>
      <c r="S131" s="277"/>
      <c r="T131" s="277"/>
      <c r="U131" s="277"/>
      <c r="V131" s="277"/>
      <c r="W131" s="277"/>
      <c r="X131" s="277"/>
      <c r="Y131" s="277"/>
      <c r="Z131" s="277"/>
      <c r="AA131" s="277"/>
      <c r="AB131" s="279"/>
      <c r="AC131" s="278"/>
      <c r="AD131" s="278"/>
      <c r="AE131" s="278"/>
      <c r="AF131" s="278"/>
      <c r="AG131" s="278"/>
      <c r="AH131" s="278"/>
      <c r="AI131" s="278"/>
      <c r="AJ131" s="278"/>
      <c r="AK131" s="278"/>
      <c r="AL131" s="278"/>
      <c r="AM131" s="278"/>
      <c r="AN131" s="278"/>
      <c r="AO131" s="278"/>
      <c r="AP131" s="278"/>
      <c r="AQ131" s="278"/>
      <c r="AR131" s="278"/>
      <c r="AS131" s="278"/>
    </row>
    <row r="132" spans="2:45" s="10" customFormat="1" x14ac:dyDescent="0.2">
      <c r="B132" s="14"/>
      <c r="C132" s="276"/>
      <c r="D132" s="277"/>
      <c r="E132" s="277"/>
      <c r="F132" s="277"/>
      <c r="G132" s="277"/>
      <c r="H132" s="277"/>
      <c r="I132" s="277"/>
      <c r="J132" s="277"/>
      <c r="K132" s="277"/>
      <c r="L132" s="277"/>
      <c r="M132" s="277"/>
      <c r="N132" s="277"/>
      <c r="O132" s="277"/>
      <c r="P132" s="277"/>
      <c r="Q132" s="277"/>
      <c r="R132" s="277"/>
      <c r="S132" s="277"/>
      <c r="T132" s="277"/>
      <c r="U132" s="277"/>
      <c r="V132" s="277"/>
      <c r="W132" s="277"/>
      <c r="X132" s="277"/>
      <c r="Y132" s="277"/>
      <c r="Z132" s="277"/>
      <c r="AA132" s="277"/>
      <c r="AB132" s="279"/>
      <c r="AC132" s="278"/>
      <c r="AD132" s="278"/>
      <c r="AE132" s="278"/>
      <c r="AF132" s="278"/>
      <c r="AG132" s="278"/>
      <c r="AH132" s="278"/>
      <c r="AI132" s="278"/>
      <c r="AJ132" s="278"/>
      <c r="AK132" s="278"/>
      <c r="AL132" s="278"/>
      <c r="AM132" s="278"/>
      <c r="AN132" s="278"/>
      <c r="AO132" s="278"/>
      <c r="AP132" s="278"/>
      <c r="AQ132" s="278"/>
      <c r="AR132" s="278"/>
      <c r="AS132" s="278"/>
    </row>
    <row r="133" spans="2:45" s="10" customFormat="1" x14ac:dyDescent="0.2">
      <c r="B133" s="14"/>
      <c r="C133" s="276"/>
      <c r="D133" s="277"/>
      <c r="E133" s="277"/>
      <c r="F133" s="277"/>
      <c r="G133" s="277"/>
      <c r="H133" s="277"/>
      <c r="I133" s="277"/>
      <c r="J133" s="277"/>
      <c r="K133" s="277"/>
      <c r="L133" s="277"/>
      <c r="M133" s="277"/>
      <c r="N133" s="277"/>
      <c r="O133" s="277"/>
      <c r="P133" s="277"/>
      <c r="Q133" s="277"/>
      <c r="R133" s="277"/>
      <c r="S133" s="277"/>
      <c r="T133" s="277"/>
      <c r="U133" s="277"/>
      <c r="V133" s="277"/>
      <c r="W133" s="277"/>
      <c r="X133" s="277"/>
      <c r="Y133" s="277"/>
      <c r="Z133" s="277"/>
      <c r="AA133" s="277"/>
      <c r="AB133" s="279"/>
      <c r="AC133" s="278"/>
      <c r="AD133" s="278"/>
      <c r="AE133" s="278"/>
      <c r="AF133" s="278"/>
      <c r="AG133" s="278"/>
      <c r="AH133" s="278"/>
      <c r="AI133" s="278"/>
      <c r="AJ133" s="278"/>
      <c r="AK133" s="278"/>
      <c r="AL133" s="278"/>
      <c r="AM133" s="278"/>
      <c r="AN133" s="278"/>
      <c r="AO133" s="278"/>
      <c r="AP133" s="278"/>
      <c r="AQ133" s="278"/>
      <c r="AR133" s="278"/>
      <c r="AS133" s="278"/>
    </row>
    <row r="134" spans="2:45" s="10" customFormat="1" x14ac:dyDescent="0.2">
      <c r="B134" s="14"/>
      <c r="C134" s="276"/>
      <c r="D134" s="277"/>
      <c r="E134" s="277"/>
      <c r="F134" s="277"/>
      <c r="G134" s="277"/>
      <c r="H134" s="277"/>
      <c r="I134" s="277"/>
      <c r="J134" s="277"/>
      <c r="K134" s="277"/>
      <c r="L134" s="277"/>
      <c r="M134" s="277"/>
      <c r="N134" s="277"/>
      <c r="O134" s="277"/>
      <c r="P134" s="277"/>
      <c r="Q134" s="277"/>
      <c r="R134" s="277"/>
      <c r="S134" s="277"/>
      <c r="T134" s="277"/>
      <c r="U134" s="277"/>
      <c r="V134" s="277"/>
      <c r="W134" s="277"/>
      <c r="X134" s="277"/>
      <c r="Y134" s="277"/>
      <c r="Z134" s="277"/>
      <c r="AA134" s="277"/>
      <c r="AB134" s="279"/>
      <c r="AC134" s="278"/>
      <c r="AD134" s="278"/>
      <c r="AE134" s="278"/>
      <c r="AF134" s="278"/>
      <c r="AG134" s="278"/>
      <c r="AH134" s="278"/>
      <c r="AI134" s="278"/>
      <c r="AJ134" s="278"/>
      <c r="AK134" s="278"/>
      <c r="AL134" s="278"/>
      <c r="AM134" s="278"/>
      <c r="AN134" s="278"/>
      <c r="AO134" s="278"/>
      <c r="AP134" s="278"/>
      <c r="AQ134" s="278"/>
      <c r="AR134" s="278"/>
      <c r="AS134" s="278"/>
    </row>
    <row r="135" spans="2:45" s="10" customFormat="1" x14ac:dyDescent="0.2">
      <c r="B135" s="14"/>
      <c r="C135" s="276"/>
      <c r="D135" s="277"/>
      <c r="E135" s="277"/>
      <c r="F135" s="277"/>
      <c r="G135" s="277"/>
      <c r="H135" s="277"/>
      <c r="I135" s="277"/>
      <c r="J135" s="277"/>
      <c r="K135" s="277"/>
      <c r="L135" s="277"/>
      <c r="M135" s="277"/>
      <c r="N135" s="277"/>
      <c r="O135" s="277"/>
      <c r="P135" s="277"/>
      <c r="Q135" s="277"/>
      <c r="R135" s="277"/>
      <c r="S135" s="277"/>
      <c r="T135" s="277"/>
      <c r="U135" s="277"/>
      <c r="V135" s="277"/>
      <c r="W135" s="277"/>
      <c r="X135" s="277"/>
      <c r="Y135" s="277"/>
      <c r="Z135" s="277"/>
      <c r="AA135" s="277"/>
      <c r="AB135" s="279"/>
      <c r="AC135" s="278"/>
      <c r="AD135" s="278"/>
      <c r="AE135" s="278"/>
      <c r="AF135" s="278"/>
      <c r="AG135" s="278"/>
      <c r="AH135" s="278"/>
      <c r="AI135" s="278"/>
      <c r="AJ135" s="278"/>
      <c r="AK135" s="278"/>
      <c r="AL135" s="278"/>
      <c r="AM135" s="278"/>
      <c r="AN135" s="278"/>
      <c r="AO135" s="278"/>
      <c r="AP135" s="278"/>
      <c r="AQ135" s="278"/>
      <c r="AR135" s="278"/>
      <c r="AS135" s="278"/>
    </row>
    <row r="136" spans="2:45" s="10" customFormat="1" x14ac:dyDescent="0.2">
      <c r="B136" s="14"/>
      <c r="C136" s="276"/>
      <c r="D136" s="277"/>
      <c r="E136" s="277"/>
      <c r="F136" s="277"/>
      <c r="G136" s="277"/>
      <c r="H136" s="277"/>
      <c r="I136" s="277"/>
      <c r="J136" s="277"/>
      <c r="K136" s="277"/>
      <c r="L136" s="277"/>
      <c r="M136" s="277"/>
      <c r="N136" s="277"/>
      <c r="O136" s="277"/>
      <c r="P136" s="277"/>
      <c r="Q136" s="277"/>
      <c r="R136" s="277"/>
      <c r="S136" s="277"/>
      <c r="T136" s="277"/>
      <c r="U136" s="277"/>
      <c r="V136" s="277"/>
      <c r="W136" s="277"/>
      <c r="X136" s="277"/>
      <c r="Y136" s="277"/>
      <c r="Z136" s="277"/>
      <c r="AA136" s="277"/>
      <c r="AB136" s="279"/>
      <c r="AC136" s="278"/>
      <c r="AD136" s="278"/>
      <c r="AE136" s="278"/>
      <c r="AF136" s="278"/>
      <c r="AG136" s="278"/>
      <c r="AH136" s="278"/>
      <c r="AI136" s="278"/>
      <c r="AJ136" s="278"/>
      <c r="AK136" s="278"/>
      <c r="AL136" s="278"/>
      <c r="AM136" s="278"/>
      <c r="AN136" s="278"/>
      <c r="AO136" s="278"/>
      <c r="AP136" s="278"/>
      <c r="AQ136" s="278"/>
      <c r="AR136" s="278"/>
      <c r="AS136" s="278"/>
    </row>
    <row r="137" spans="2:45" s="10" customFormat="1" x14ac:dyDescent="0.2">
      <c r="B137" s="14"/>
      <c r="C137" s="276"/>
      <c r="D137" s="277"/>
      <c r="E137" s="277"/>
      <c r="F137" s="277"/>
      <c r="G137" s="277"/>
      <c r="H137" s="277"/>
      <c r="I137" s="277"/>
      <c r="J137" s="277"/>
      <c r="K137" s="277"/>
      <c r="L137" s="277"/>
      <c r="M137" s="277"/>
      <c r="N137" s="277"/>
      <c r="O137" s="277"/>
      <c r="P137" s="277"/>
      <c r="Q137" s="277"/>
      <c r="R137" s="277"/>
      <c r="S137" s="277"/>
      <c r="T137" s="277"/>
      <c r="U137" s="277"/>
      <c r="V137" s="277"/>
      <c r="W137" s="277"/>
      <c r="X137" s="277"/>
      <c r="Y137" s="277"/>
      <c r="Z137" s="277"/>
      <c r="AA137" s="277"/>
      <c r="AB137" s="279"/>
      <c r="AC137" s="278"/>
      <c r="AD137" s="278"/>
      <c r="AE137" s="278"/>
      <c r="AF137" s="278"/>
      <c r="AG137" s="278"/>
      <c r="AH137" s="278"/>
      <c r="AI137" s="278"/>
      <c r="AJ137" s="278"/>
      <c r="AK137" s="278"/>
      <c r="AL137" s="278"/>
      <c r="AM137" s="278"/>
      <c r="AN137" s="278"/>
      <c r="AO137" s="278"/>
      <c r="AP137" s="278"/>
      <c r="AQ137" s="278"/>
      <c r="AR137" s="278"/>
      <c r="AS137" s="278"/>
    </row>
    <row r="138" spans="2:45" s="10" customFormat="1" x14ac:dyDescent="0.2">
      <c r="B138" s="14"/>
      <c r="C138" s="276"/>
      <c r="D138" s="277"/>
      <c r="E138" s="277"/>
      <c r="F138" s="277"/>
      <c r="G138" s="277"/>
      <c r="H138" s="277"/>
      <c r="I138" s="277"/>
      <c r="J138" s="277"/>
      <c r="K138" s="277"/>
      <c r="L138" s="277"/>
      <c r="M138" s="277"/>
      <c r="N138" s="277"/>
      <c r="O138" s="277"/>
      <c r="P138" s="277"/>
      <c r="Q138" s="277"/>
      <c r="R138" s="277"/>
      <c r="S138" s="277"/>
      <c r="T138" s="277"/>
      <c r="U138" s="277"/>
      <c r="V138" s="277"/>
      <c r="W138" s="277"/>
      <c r="X138" s="277"/>
      <c r="Y138" s="277"/>
      <c r="Z138" s="277"/>
      <c r="AA138" s="277"/>
      <c r="AB138" s="279"/>
      <c r="AC138" s="278"/>
      <c r="AD138" s="278"/>
      <c r="AE138" s="278"/>
      <c r="AF138" s="278"/>
      <c r="AG138" s="278"/>
      <c r="AH138" s="278"/>
      <c r="AI138" s="278"/>
      <c r="AJ138" s="278"/>
      <c r="AK138" s="278"/>
      <c r="AL138" s="278"/>
      <c r="AM138" s="278"/>
      <c r="AN138" s="278"/>
      <c r="AO138" s="278"/>
      <c r="AP138" s="278"/>
      <c r="AQ138" s="278"/>
      <c r="AR138" s="278"/>
      <c r="AS138" s="278"/>
    </row>
    <row r="139" spans="2:45" s="10" customFormat="1" x14ac:dyDescent="0.2">
      <c r="B139" s="14"/>
      <c r="C139" s="276"/>
      <c r="D139" s="277"/>
      <c r="E139" s="277"/>
      <c r="F139" s="277"/>
      <c r="G139" s="277"/>
      <c r="H139" s="277"/>
      <c r="I139" s="277"/>
      <c r="J139" s="277"/>
      <c r="K139" s="277"/>
      <c r="L139" s="277"/>
      <c r="M139" s="277"/>
      <c r="N139" s="277"/>
      <c r="O139" s="277"/>
      <c r="P139" s="277"/>
      <c r="Q139" s="277"/>
      <c r="R139" s="277"/>
      <c r="S139" s="277"/>
      <c r="T139" s="277"/>
      <c r="U139" s="277"/>
      <c r="V139" s="277"/>
      <c r="W139" s="277"/>
      <c r="X139" s="277"/>
      <c r="Y139" s="277"/>
      <c r="Z139" s="277"/>
      <c r="AA139" s="277"/>
      <c r="AB139" s="279"/>
      <c r="AC139" s="278"/>
      <c r="AD139" s="278"/>
      <c r="AE139" s="278"/>
      <c r="AF139" s="278"/>
      <c r="AG139" s="278"/>
      <c r="AH139" s="278"/>
      <c r="AI139" s="278"/>
      <c r="AJ139" s="278"/>
      <c r="AK139" s="278"/>
      <c r="AL139" s="278"/>
      <c r="AM139" s="278"/>
      <c r="AN139" s="278"/>
      <c r="AO139" s="278"/>
      <c r="AP139" s="278"/>
      <c r="AQ139" s="278"/>
      <c r="AR139" s="278"/>
      <c r="AS139" s="278"/>
    </row>
    <row r="140" spans="2:45" s="10" customFormat="1" x14ac:dyDescent="0.2">
      <c r="B140" s="14"/>
      <c r="C140" s="276"/>
      <c r="D140" s="277"/>
      <c r="E140" s="277"/>
      <c r="F140" s="277"/>
      <c r="G140" s="277"/>
      <c r="H140" s="277"/>
      <c r="I140" s="277"/>
      <c r="J140" s="277"/>
      <c r="K140" s="277"/>
      <c r="L140" s="277"/>
      <c r="M140" s="277"/>
      <c r="N140" s="277"/>
      <c r="O140" s="277"/>
      <c r="P140" s="277"/>
      <c r="Q140" s="277"/>
      <c r="R140" s="277"/>
      <c r="S140" s="277"/>
      <c r="T140" s="277"/>
      <c r="U140" s="277"/>
      <c r="V140" s="277"/>
      <c r="W140" s="277"/>
      <c r="X140" s="277"/>
      <c r="Y140" s="277"/>
      <c r="Z140" s="277"/>
      <c r="AA140" s="277"/>
      <c r="AB140" s="279"/>
      <c r="AC140" s="278"/>
      <c r="AD140" s="278"/>
      <c r="AE140" s="278"/>
      <c r="AF140" s="278"/>
      <c r="AG140" s="278"/>
      <c r="AH140" s="278"/>
      <c r="AI140" s="278"/>
      <c r="AJ140" s="278"/>
      <c r="AK140" s="278"/>
      <c r="AL140" s="278"/>
      <c r="AM140" s="278"/>
      <c r="AN140" s="278"/>
      <c r="AO140" s="278"/>
      <c r="AP140" s="278"/>
      <c r="AQ140" s="278"/>
      <c r="AR140" s="278"/>
      <c r="AS140" s="278"/>
    </row>
    <row r="141" spans="2:45" s="10" customFormat="1" x14ac:dyDescent="0.2">
      <c r="B141" s="14"/>
      <c r="C141" s="276"/>
      <c r="D141" s="277"/>
      <c r="E141" s="277"/>
      <c r="F141" s="277"/>
      <c r="G141" s="277"/>
      <c r="H141" s="277"/>
      <c r="I141" s="277"/>
      <c r="J141" s="277"/>
      <c r="K141" s="277"/>
      <c r="L141" s="277"/>
      <c r="M141" s="277"/>
      <c r="N141" s="277"/>
      <c r="O141" s="277"/>
      <c r="P141" s="277"/>
      <c r="Q141" s="277"/>
      <c r="R141" s="277"/>
      <c r="S141" s="277"/>
      <c r="T141" s="277"/>
      <c r="U141" s="277"/>
      <c r="V141" s="277"/>
      <c r="W141" s="277"/>
      <c r="X141" s="277"/>
      <c r="Y141" s="277"/>
      <c r="Z141" s="277"/>
      <c r="AA141" s="277"/>
      <c r="AB141" s="279"/>
      <c r="AC141" s="278"/>
      <c r="AD141" s="278"/>
      <c r="AE141" s="278"/>
      <c r="AF141" s="278"/>
      <c r="AG141" s="278"/>
      <c r="AH141" s="278"/>
      <c r="AI141" s="278"/>
      <c r="AJ141" s="278"/>
      <c r="AK141" s="278"/>
      <c r="AL141" s="278"/>
      <c r="AM141" s="278"/>
      <c r="AN141" s="278"/>
      <c r="AO141" s="278"/>
      <c r="AP141" s="278"/>
      <c r="AQ141" s="278"/>
      <c r="AR141" s="278"/>
      <c r="AS141" s="278"/>
    </row>
    <row r="142" spans="2:45" s="10" customFormat="1" x14ac:dyDescent="0.2">
      <c r="B142" s="14"/>
      <c r="C142" s="276"/>
      <c r="D142" s="277"/>
      <c r="E142" s="277"/>
      <c r="F142" s="277"/>
      <c r="G142" s="277"/>
      <c r="H142" s="277"/>
      <c r="I142" s="277"/>
      <c r="J142" s="277"/>
      <c r="K142" s="277"/>
      <c r="L142" s="277"/>
      <c r="M142" s="277"/>
      <c r="N142" s="277"/>
      <c r="O142" s="277"/>
      <c r="P142" s="277"/>
      <c r="Q142" s="277"/>
      <c r="R142" s="277"/>
      <c r="S142" s="277"/>
      <c r="T142" s="277"/>
      <c r="U142" s="277"/>
      <c r="V142" s="277"/>
      <c r="W142" s="277"/>
      <c r="X142" s="277"/>
      <c r="Y142" s="277"/>
      <c r="Z142" s="277"/>
      <c r="AA142" s="277"/>
      <c r="AB142" s="279"/>
      <c r="AC142" s="278"/>
      <c r="AD142" s="278"/>
      <c r="AE142" s="278"/>
      <c r="AF142" s="278"/>
      <c r="AG142" s="278"/>
      <c r="AH142" s="278"/>
      <c r="AI142" s="278"/>
      <c r="AJ142" s="278"/>
      <c r="AK142" s="278"/>
      <c r="AL142" s="278"/>
      <c r="AM142" s="278"/>
      <c r="AN142" s="278"/>
      <c r="AO142" s="278"/>
      <c r="AP142" s="278"/>
      <c r="AQ142" s="278"/>
      <c r="AR142" s="278"/>
      <c r="AS142" s="278"/>
    </row>
    <row r="143" spans="2:45" s="10" customFormat="1" x14ac:dyDescent="0.2">
      <c r="B143" s="14"/>
      <c r="C143" s="276"/>
      <c r="D143" s="277"/>
      <c r="E143" s="277"/>
      <c r="F143" s="277"/>
      <c r="G143" s="277"/>
      <c r="H143" s="277"/>
      <c r="I143" s="277"/>
      <c r="J143" s="277"/>
      <c r="K143" s="277"/>
      <c r="L143" s="277"/>
      <c r="M143" s="277"/>
      <c r="N143" s="277"/>
      <c r="O143" s="277"/>
      <c r="P143" s="277"/>
      <c r="Q143" s="277"/>
      <c r="R143" s="277"/>
      <c r="S143" s="277"/>
      <c r="T143" s="277"/>
      <c r="U143" s="277"/>
      <c r="V143" s="277"/>
      <c r="W143" s="277"/>
      <c r="X143" s="277"/>
      <c r="Y143" s="277"/>
      <c r="Z143" s="277"/>
      <c r="AA143" s="277"/>
      <c r="AB143" s="279"/>
      <c r="AC143" s="278"/>
      <c r="AD143" s="278"/>
      <c r="AE143" s="278"/>
      <c r="AF143" s="278"/>
      <c r="AG143" s="278"/>
      <c r="AH143" s="278"/>
      <c r="AI143" s="278"/>
      <c r="AJ143" s="278"/>
      <c r="AK143" s="278"/>
      <c r="AL143" s="278"/>
      <c r="AM143" s="278"/>
      <c r="AN143" s="278"/>
      <c r="AO143" s="278"/>
      <c r="AP143" s="278"/>
      <c r="AQ143" s="278"/>
      <c r="AR143" s="278"/>
      <c r="AS143" s="278"/>
    </row>
    <row r="144" spans="2:45" s="10" customFormat="1" x14ac:dyDescent="0.2">
      <c r="B144" s="14"/>
      <c r="C144" s="276"/>
      <c r="D144" s="277"/>
      <c r="E144" s="277"/>
      <c r="F144" s="277"/>
      <c r="G144" s="277"/>
      <c r="H144" s="277"/>
      <c r="I144" s="277"/>
      <c r="J144" s="277"/>
      <c r="K144" s="277"/>
      <c r="L144" s="277"/>
      <c r="M144" s="277"/>
      <c r="N144" s="277"/>
      <c r="O144" s="277"/>
      <c r="P144" s="277"/>
      <c r="Q144" s="277"/>
      <c r="R144" s="277"/>
      <c r="S144" s="277"/>
      <c r="T144" s="277"/>
      <c r="U144" s="277"/>
      <c r="V144" s="277"/>
      <c r="W144" s="277"/>
      <c r="X144" s="277"/>
      <c r="Y144" s="277"/>
      <c r="Z144" s="277"/>
      <c r="AA144" s="277"/>
      <c r="AB144" s="279"/>
      <c r="AC144" s="278"/>
      <c r="AD144" s="278"/>
      <c r="AE144" s="278"/>
      <c r="AF144" s="278"/>
      <c r="AG144" s="278"/>
      <c r="AH144" s="278"/>
      <c r="AI144" s="278"/>
      <c r="AJ144" s="278"/>
      <c r="AK144" s="278"/>
      <c r="AL144" s="278"/>
      <c r="AM144" s="278"/>
      <c r="AN144" s="278"/>
      <c r="AO144" s="278"/>
      <c r="AP144" s="278"/>
      <c r="AQ144" s="278"/>
      <c r="AR144" s="278"/>
      <c r="AS144" s="278"/>
    </row>
    <row r="145" spans="2:45" s="10" customFormat="1" x14ac:dyDescent="0.2">
      <c r="B145" s="14"/>
      <c r="C145" s="276"/>
      <c r="D145" s="277"/>
      <c r="E145" s="277"/>
      <c r="F145" s="277"/>
      <c r="G145" s="277"/>
      <c r="H145" s="277"/>
      <c r="I145" s="277"/>
      <c r="J145" s="277"/>
      <c r="K145" s="277"/>
      <c r="L145" s="277"/>
      <c r="M145" s="277"/>
      <c r="N145" s="277"/>
      <c r="O145" s="277"/>
      <c r="P145" s="277"/>
      <c r="Q145" s="277"/>
      <c r="R145" s="277"/>
      <c r="S145" s="277"/>
      <c r="T145" s="277"/>
      <c r="U145" s="277"/>
      <c r="V145" s="277"/>
      <c r="W145" s="277"/>
      <c r="X145" s="277"/>
      <c r="Y145" s="277"/>
      <c r="Z145" s="277"/>
      <c r="AA145" s="277"/>
      <c r="AB145" s="279"/>
      <c r="AC145" s="278"/>
      <c r="AD145" s="278"/>
      <c r="AE145" s="278"/>
      <c r="AF145" s="278"/>
      <c r="AG145" s="278"/>
      <c r="AH145" s="278"/>
      <c r="AI145" s="278"/>
      <c r="AJ145" s="278"/>
      <c r="AK145" s="278"/>
      <c r="AL145" s="278"/>
      <c r="AM145" s="278"/>
      <c r="AN145" s="278"/>
      <c r="AO145" s="278"/>
      <c r="AP145" s="278"/>
      <c r="AQ145" s="278"/>
      <c r="AR145" s="278"/>
      <c r="AS145" s="278"/>
    </row>
    <row r="146" spans="2:45" s="10" customFormat="1" x14ac:dyDescent="0.2">
      <c r="B146" s="14"/>
      <c r="C146" s="276"/>
      <c r="D146" s="277"/>
      <c r="E146" s="277"/>
      <c r="F146" s="277"/>
      <c r="G146" s="277"/>
      <c r="H146" s="277"/>
      <c r="I146" s="277"/>
      <c r="J146" s="277"/>
      <c r="K146" s="277"/>
      <c r="L146" s="277"/>
      <c r="M146" s="277"/>
      <c r="N146" s="277"/>
      <c r="O146" s="277"/>
      <c r="P146" s="277"/>
      <c r="Q146" s="277"/>
      <c r="R146" s="277"/>
      <c r="S146" s="277"/>
      <c r="T146" s="277"/>
      <c r="U146" s="277"/>
      <c r="V146" s="277"/>
      <c r="W146" s="277"/>
      <c r="X146" s="277"/>
      <c r="Y146" s="277"/>
      <c r="Z146" s="277"/>
      <c r="AA146" s="277"/>
      <c r="AB146" s="279"/>
      <c r="AC146" s="278"/>
      <c r="AD146" s="278"/>
      <c r="AE146" s="278"/>
      <c r="AF146" s="278"/>
      <c r="AG146" s="278"/>
      <c r="AH146" s="278"/>
      <c r="AI146" s="278"/>
      <c r="AJ146" s="278"/>
      <c r="AK146" s="278"/>
      <c r="AL146" s="278"/>
      <c r="AM146" s="278"/>
      <c r="AN146" s="278"/>
      <c r="AO146" s="278"/>
      <c r="AP146" s="278"/>
      <c r="AQ146" s="278"/>
      <c r="AR146" s="278"/>
      <c r="AS146" s="278"/>
    </row>
    <row r="147" spans="2:45" s="10" customFormat="1" x14ac:dyDescent="0.2">
      <c r="B147" s="14"/>
      <c r="C147" s="276"/>
      <c r="D147" s="277"/>
      <c r="E147" s="277"/>
      <c r="F147" s="277"/>
      <c r="G147" s="277"/>
      <c r="H147" s="277"/>
      <c r="I147" s="277"/>
      <c r="J147" s="277"/>
      <c r="K147" s="277"/>
      <c r="L147" s="277"/>
      <c r="M147" s="277"/>
      <c r="N147" s="277"/>
      <c r="O147" s="277"/>
      <c r="P147" s="277"/>
      <c r="Q147" s="277"/>
      <c r="R147" s="277"/>
      <c r="S147" s="277"/>
      <c r="T147" s="277"/>
      <c r="U147" s="277"/>
      <c r="V147" s="277"/>
      <c r="W147" s="277"/>
      <c r="X147" s="277"/>
      <c r="Y147" s="277"/>
      <c r="Z147" s="277"/>
      <c r="AA147" s="277"/>
      <c r="AB147" s="279"/>
      <c r="AC147" s="278"/>
      <c r="AD147" s="278"/>
      <c r="AE147" s="278"/>
      <c r="AF147" s="278"/>
      <c r="AG147" s="278"/>
      <c r="AH147" s="278"/>
      <c r="AI147" s="278"/>
      <c r="AJ147" s="278"/>
      <c r="AK147" s="278"/>
      <c r="AL147" s="278"/>
      <c r="AM147" s="278"/>
      <c r="AN147" s="278"/>
      <c r="AO147" s="278"/>
      <c r="AP147" s="278"/>
      <c r="AQ147" s="278"/>
      <c r="AR147" s="278"/>
      <c r="AS147" s="278"/>
    </row>
    <row r="148" spans="2:45" s="10" customFormat="1" x14ac:dyDescent="0.2">
      <c r="B148" s="14"/>
      <c r="C148" s="276"/>
      <c r="D148" s="277"/>
      <c r="E148" s="277"/>
      <c r="F148" s="277"/>
      <c r="G148" s="277"/>
      <c r="H148" s="277"/>
      <c r="I148" s="277"/>
      <c r="J148" s="277"/>
      <c r="K148" s="277"/>
      <c r="L148" s="277"/>
      <c r="M148" s="277"/>
      <c r="N148" s="277"/>
      <c r="O148" s="277"/>
      <c r="P148" s="277"/>
      <c r="Q148" s="277"/>
      <c r="R148" s="277"/>
      <c r="S148" s="277"/>
      <c r="T148" s="277"/>
      <c r="U148" s="277"/>
      <c r="V148" s="277"/>
      <c r="W148" s="277"/>
      <c r="X148" s="277"/>
      <c r="Y148" s="277"/>
      <c r="Z148" s="277"/>
      <c r="AA148" s="277"/>
      <c r="AB148" s="279"/>
      <c r="AC148" s="278"/>
      <c r="AD148" s="278"/>
      <c r="AE148" s="278"/>
      <c r="AF148" s="278"/>
      <c r="AG148" s="278"/>
      <c r="AH148" s="278"/>
      <c r="AI148" s="278"/>
      <c r="AJ148" s="278"/>
      <c r="AK148" s="278"/>
      <c r="AL148" s="278"/>
      <c r="AM148" s="278"/>
      <c r="AN148" s="278"/>
      <c r="AO148" s="278"/>
      <c r="AP148" s="278"/>
      <c r="AQ148" s="278"/>
      <c r="AR148" s="278"/>
      <c r="AS148" s="278"/>
    </row>
    <row r="149" spans="2:45" s="10" customFormat="1" x14ac:dyDescent="0.2">
      <c r="B149" s="14"/>
      <c r="C149" s="276"/>
      <c r="D149" s="277"/>
      <c r="E149" s="277"/>
      <c r="F149" s="277"/>
      <c r="G149" s="277"/>
      <c r="H149" s="277"/>
      <c r="I149" s="277"/>
      <c r="J149" s="277"/>
      <c r="K149" s="277"/>
      <c r="L149" s="277"/>
      <c r="M149" s="277"/>
      <c r="N149" s="277"/>
      <c r="O149" s="277"/>
      <c r="P149" s="277"/>
      <c r="Q149" s="277"/>
      <c r="R149" s="277"/>
      <c r="S149" s="277"/>
      <c r="T149" s="277"/>
      <c r="U149" s="277"/>
      <c r="V149" s="277"/>
      <c r="W149" s="277"/>
      <c r="X149" s="277"/>
      <c r="Y149" s="277"/>
      <c r="Z149" s="277"/>
      <c r="AA149" s="277"/>
      <c r="AB149" s="279"/>
      <c r="AC149" s="278"/>
      <c r="AD149" s="278"/>
      <c r="AE149" s="278"/>
      <c r="AF149" s="278"/>
      <c r="AG149" s="278"/>
      <c r="AH149" s="278"/>
      <c r="AI149" s="278"/>
      <c r="AJ149" s="278"/>
      <c r="AK149" s="278"/>
      <c r="AL149" s="278"/>
      <c r="AM149" s="278"/>
      <c r="AN149" s="278"/>
      <c r="AO149" s="278"/>
      <c r="AP149" s="278"/>
      <c r="AQ149" s="278"/>
      <c r="AR149" s="278"/>
      <c r="AS149" s="278"/>
    </row>
    <row r="150" spans="2:45" s="10" customFormat="1" x14ac:dyDescent="0.2">
      <c r="B150" s="14"/>
      <c r="C150" s="276"/>
      <c r="D150" s="277"/>
      <c r="E150" s="277"/>
      <c r="F150" s="277"/>
      <c r="G150" s="277"/>
      <c r="H150" s="277"/>
      <c r="I150" s="277"/>
      <c r="J150" s="277"/>
      <c r="K150" s="277"/>
      <c r="L150" s="277"/>
      <c r="M150" s="277"/>
      <c r="N150" s="277"/>
      <c r="O150" s="277"/>
      <c r="P150" s="277"/>
      <c r="Q150" s="277"/>
      <c r="R150" s="277"/>
      <c r="S150" s="277"/>
      <c r="T150" s="277"/>
      <c r="U150" s="277"/>
      <c r="V150" s="277"/>
      <c r="W150" s="277"/>
      <c r="X150" s="277"/>
      <c r="Y150" s="277"/>
      <c r="Z150" s="277"/>
      <c r="AA150" s="277"/>
      <c r="AB150" s="279"/>
      <c r="AC150" s="278"/>
      <c r="AD150" s="278"/>
      <c r="AE150" s="278"/>
      <c r="AF150" s="278"/>
      <c r="AG150" s="278"/>
      <c r="AH150" s="278"/>
      <c r="AI150" s="278"/>
      <c r="AJ150" s="278"/>
      <c r="AK150" s="278"/>
      <c r="AL150" s="278"/>
      <c r="AM150" s="278"/>
      <c r="AN150" s="278"/>
      <c r="AO150" s="278"/>
      <c r="AP150" s="278"/>
      <c r="AQ150" s="278"/>
      <c r="AR150" s="278"/>
      <c r="AS150" s="278"/>
    </row>
    <row r="151" spans="2:45" s="10" customFormat="1" x14ac:dyDescent="0.2">
      <c r="B151" s="14"/>
      <c r="C151" s="276"/>
      <c r="D151" s="277"/>
      <c r="E151" s="277"/>
      <c r="F151" s="277"/>
      <c r="G151" s="277"/>
      <c r="H151" s="277"/>
      <c r="I151" s="277"/>
      <c r="J151" s="277"/>
      <c r="K151" s="277"/>
      <c r="L151" s="277"/>
      <c r="M151" s="277"/>
      <c r="N151" s="277"/>
      <c r="O151" s="277"/>
      <c r="P151" s="277"/>
      <c r="Q151" s="277"/>
      <c r="R151" s="277"/>
      <c r="S151" s="277"/>
      <c r="T151" s="277"/>
      <c r="U151" s="277"/>
      <c r="V151" s="277"/>
      <c r="W151" s="277"/>
      <c r="X151" s="277"/>
      <c r="Y151" s="277"/>
      <c r="Z151" s="277"/>
      <c r="AA151" s="277"/>
      <c r="AB151" s="279"/>
      <c r="AC151" s="278"/>
      <c r="AD151" s="278"/>
      <c r="AE151" s="278"/>
      <c r="AF151" s="278"/>
      <c r="AG151" s="278"/>
      <c r="AH151" s="278"/>
      <c r="AI151" s="278"/>
      <c r="AJ151" s="278"/>
      <c r="AK151" s="278"/>
      <c r="AL151" s="278"/>
      <c r="AM151" s="278"/>
      <c r="AN151" s="278"/>
      <c r="AO151" s="278"/>
      <c r="AP151" s="278"/>
      <c r="AQ151" s="278"/>
      <c r="AR151" s="278"/>
      <c r="AS151" s="278"/>
    </row>
    <row r="152" spans="2:45" s="10" customFormat="1" x14ac:dyDescent="0.2">
      <c r="B152" s="14"/>
      <c r="C152" s="276"/>
      <c r="D152" s="277"/>
      <c r="E152" s="277"/>
      <c r="F152" s="277"/>
      <c r="G152" s="277"/>
      <c r="H152" s="277"/>
      <c r="I152" s="277"/>
      <c r="J152" s="277"/>
      <c r="K152" s="277"/>
      <c r="L152" s="277"/>
      <c r="M152" s="277"/>
      <c r="N152" s="277"/>
      <c r="O152" s="277"/>
      <c r="P152" s="277"/>
      <c r="Q152" s="277"/>
      <c r="R152" s="277"/>
      <c r="S152" s="277"/>
      <c r="T152" s="277"/>
      <c r="U152" s="277"/>
      <c r="V152" s="277"/>
      <c r="W152" s="277"/>
      <c r="X152" s="277"/>
      <c r="Y152" s="277"/>
      <c r="Z152" s="277"/>
      <c r="AA152" s="277"/>
      <c r="AB152" s="279"/>
      <c r="AC152" s="278"/>
      <c r="AD152" s="278"/>
      <c r="AE152" s="278"/>
      <c r="AF152" s="278"/>
      <c r="AG152" s="278"/>
      <c r="AH152" s="278"/>
      <c r="AI152" s="278"/>
      <c r="AJ152" s="278"/>
      <c r="AK152" s="278"/>
      <c r="AL152" s="278"/>
      <c r="AM152" s="278"/>
      <c r="AN152" s="278"/>
      <c r="AO152" s="278"/>
      <c r="AP152" s="278"/>
      <c r="AQ152" s="278"/>
      <c r="AR152" s="278"/>
      <c r="AS152" s="278"/>
    </row>
    <row r="153" spans="2:45" s="10" customFormat="1" x14ac:dyDescent="0.2">
      <c r="B153" s="14"/>
      <c r="C153" s="276"/>
      <c r="D153" s="277"/>
      <c r="E153" s="277"/>
      <c r="F153" s="277"/>
      <c r="G153" s="277"/>
      <c r="H153" s="277"/>
      <c r="I153" s="277"/>
      <c r="J153" s="277"/>
      <c r="K153" s="277"/>
      <c r="L153" s="277"/>
      <c r="M153" s="277"/>
      <c r="N153" s="277"/>
      <c r="O153" s="277"/>
      <c r="P153" s="277"/>
      <c r="Q153" s="277"/>
      <c r="R153" s="277"/>
      <c r="S153" s="277"/>
      <c r="T153" s="277"/>
      <c r="U153" s="277"/>
      <c r="V153" s="277"/>
      <c r="W153" s="277"/>
      <c r="X153" s="277"/>
      <c r="Y153" s="277"/>
      <c r="Z153" s="277"/>
      <c r="AA153" s="277"/>
      <c r="AB153" s="279"/>
      <c r="AC153" s="278"/>
      <c r="AD153" s="278"/>
      <c r="AE153" s="278"/>
      <c r="AF153" s="278"/>
      <c r="AG153" s="278"/>
      <c r="AH153" s="278"/>
      <c r="AI153" s="278"/>
      <c r="AJ153" s="278"/>
      <c r="AK153" s="278"/>
      <c r="AL153" s="278"/>
      <c r="AM153" s="278"/>
      <c r="AN153" s="278"/>
      <c r="AO153" s="278"/>
      <c r="AP153" s="278"/>
      <c r="AQ153" s="278"/>
      <c r="AR153" s="278"/>
      <c r="AS153" s="278"/>
    </row>
    <row r="154" spans="2:45" s="10" customFormat="1" x14ac:dyDescent="0.2">
      <c r="B154" s="14"/>
      <c r="C154" s="276"/>
      <c r="D154" s="277"/>
      <c r="E154" s="277"/>
      <c r="F154" s="277"/>
      <c r="G154" s="277"/>
      <c r="H154" s="277"/>
      <c r="I154" s="277"/>
      <c r="J154" s="277"/>
      <c r="K154" s="277"/>
      <c r="L154" s="277"/>
      <c r="M154" s="277"/>
      <c r="N154" s="277"/>
      <c r="O154" s="277"/>
      <c r="P154" s="277"/>
      <c r="Q154" s="277"/>
      <c r="R154" s="277"/>
      <c r="S154" s="277"/>
      <c r="T154" s="277"/>
      <c r="U154" s="277"/>
      <c r="V154" s="277"/>
      <c r="W154" s="277"/>
      <c r="X154" s="277"/>
      <c r="Y154" s="277"/>
      <c r="Z154" s="277"/>
      <c r="AA154" s="277"/>
      <c r="AB154" s="279"/>
      <c r="AC154" s="278"/>
      <c r="AD154" s="278"/>
      <c r="AE154" s="278"/>
      <c r="AF154" s="278"/>
      <c r="AG154" s="278"/>
      <c r="AH154" s="278"/>
      <c r="AI154" s="278"/>
      <c r="AJ154" s="278"/>
      <c r="AK154" s="278"/>
      <c r="AL154" s="278"/>
      <c r="AM154" s="278"/>
      <c r="AN154" s="278"/>
      <c r="AO154" s="278"/>
      <c r="AP154" s="278"/>
      <c r="AQ154" s="278"/>
      <c r="AR154" s="278"/>
      <c r="AS154" s="278"/>
    </row>
    <row r="155" spans="2:45" s="10" customFormat="1" x14ac:dyDescent="0.2">
      <c r="B155" s="14"/>
      <c r="C155" s="276"/>
      <c r="D155" s="277"/>
      <c r="E155" s="277"/>
      <c r="F155" s="277"/>
      <c r="G155" s="277"/>
      <c r="H155" s="277"/>
      <c r="I155" s="277"/>
      <c r="J155" s="277"/>
      <c r="K155" s="277"/>
      <c r="L155" s="277"/>
      <c r="M155" s="277"/>
      <c r="N155" s="277"/>
      <c r="O155" s="277"/>
      <c r="P155" s="277"/>
      <c r="Q155" s="277"/>
      <c r="R155" s="277"/>
      <c r="S155" s="277"/>
      <c r="T155" s="277"/>
      <c r="U155" s="277"/>
      <c r="V155" s="277"/>
      <c r="W155" s="277"/>
      <c r="X155" s="277"/>
      <c r="Y155" s="277"/>
      <c r="Z155" s="277"/>
      <c r="AA155" s="277"/>
      <c r="AB155" s="279"/>
      <c r="AC155" s="278"/>
      <c r="AD155" s="278"/>
      <c r="AE155" s="278"/>
      <c r="AF155" s="278"/>
      <c r="AG155" s="278"/>
      <c r="AH155" s="278"/>
      <c r="AI155" s="278"/>
      <c r="AJ155" s="278"/>
      <c r="AK155" s="278"/>
      <c r="AL155" s="278"/>
      <c r="AM155" s="278"/>
      <c r="AN155" s="278"/>
      <c r="AO155" s="278"/>
      <c r="AP155" s="278"/>
      <c r="AQ155" s="278"/>
      <c r="AR155" s="278"/>
      <c r="AS155" s="278"/>
    </row>
    <row r="156" spans="2:45" s="10" customFormat="1" x14ac:dyDescent="0.2">
      <c r="B156" s="14"/>
      <c r="C156" s="276"/>
      <c r="D156" s="277"/>
      <c r="E156" s="277"/>
      <c r="F156" s="277"/>
      <c r="G156" s="277"/>
      <c r="H156" s="277"/>
      <c r="I156" s="277"/>
      <c r="J156" s="277"/>
      <c r="K156" s="277"/>
      <c r="L156" s="277"/>
      <c r="M156" s="277"/>
      <c r="N156" s="277"/>
      <c r="O156" s="277"/>
      <c r="P156" s="277"/>
      <c r="Q156" s="277"/>
      <c r="R156" s="277"/>
      <c r="S156" s="277"/>
      <c r="T156" s="277"/>
      <c r="U156" s="277"/>
      <c r="V156" s="277"/>
      <c r="W156" s="277"/>
      <c r="X156" s="277"/>
      <c r="Y156" s="277"/>
      <c r="Z156" s="277"/>
      <c r="AA156" s="277"/>
      <c r="AB156" s="279"/>
      <c r="AC156" s="278"/>
      <c r="AD156" s="278"/>
      <c r="AE156" s="278"/>
      <c r="AF156" s="278"/>
      <c r="AG156" s="278"/>
      <c r="AH156" s="278"/>
      <c r="AI156" s="278"/>
      <c r="AJ156" s="278"/>
      <c r="AK156" s="278"/>
      <c r="AL156" s="278"/>
      <c r="AM156" s="278"/>
      <c r="AN156" s="278"/>
      <c r="AO156" s="278"/>
      <c r="AP156" s="278"/>
      <c r="AQ156" s="278"/>
      <c r="AR156" s="278"/>
      <c r="AS156" s="278"/>
    </row>
    <row r="157" spans="2:45" s="10" customFormat="1" x14ac:dyDescent="0.2">
      <c r="B157" s="14"/>
      <c r="C157" s="276"/>
      <c r="D157" s="277"/>
      <c r="E157" s="277"/>
      <c r="F157" s="277"/>
      <c r="G157" s="277"/>
      <c r="H157" s="277"/>
      <c r="I157" s="277"/>
      <c r="J157" s="277"/>
      <c r="K157" s="277"/>
      <c r="L157" s="277"/>
      <c r="M157" s="277"/>
      <c r="N157" s="277"/>
      <c r="O157" s="277"/>
      <c r="P157" s="277"/>
      <c r="Q157" s="277"/>
      <c r="R157" s="277"/>
      <c r="S157" s="277"/>
      <c r="T157" s="277"/>
      <c r="U157" s="277"/>
      <c r="V157" s="277"/>
      <c r="W157" s="277"/>
      <c r="X157" s="277"/>
      <c r="Y157" s="277"/>
      <c r="Z157" s="277"/>
      <c r="AA157" s="277"/>
      <c r="AB157" s="279"/>
      <c r="AC157" s="278"/>
      <c r="AD157" s="278"/>
      <c r="AE157" s="278"/>
      <c r="AF157" s="278"/>
      <c r="AG157" s="278"/>
      <c r="AH157" s="278"/>
      <c r="AI157" s="278"/>
      <c r="AJ157" s="278"/>
      <c r="AK157" s="278"/>
      <c r="AL157" s="278"/>
      <c r="AM157" s="278"/>
      <c r="AN157" s="278"/>
      <c r="AO157" s="278"/>
      <c r="AP157" s="278"/>
      <c r="AQ157" s="278"/>
      <c r="AR157" s="278"/>
      <c r="AS157" s="278"/>
    </row>
    <row r="158" spans="2:45" s="10" customFormat="1" x14ac:dyDescent="0.2">
      <c r="B158" s="14"/>
      <c r="C158" s="276"/>
      <c r="D158" s="277"/>
      <c r="E158" s="277"/>
      <c r="F158" s="277"/>
      <c r="G158" s="277"/>
      <c r="H158" s="277"/>
      <c r="I158" s="277"/>
      <c r="J158" s="277"/>
      <c r="K158" s="277"/>
      <c r="L158" s="277"/>
      <c r="M158" s="277"/>
      <c r="N158" s="277"/>
      <c r="O158" s="277"/>
      <c r="P158" s="277"/>
      <c r="Q158" s="277"/>
      <c r="R158" s="277"/>
      <c r="S158" s="277"/>
      <c r="T158" s="277"/>
      <c r="U158" s="277"/>
      <c r="V158" s="277"/>
      <c r="W158" s="277"/>
      <c r="X158" s="277"/>
      <c r="Y158" s="277"/>
      <c r="Z158" s="277"/>
      <c r="AA158" s="277"/>
      <c r="AB158" s="279"/>
      <c r="AC158" s="278"/>
      <c r="AD158" s="278"/>
      <c r="AE158" s="278"/>
      <c r="AF158" s="278"/>
      <c r="AG158" s="278"/>
      <c r="AH158" s="278"/>
      <c r="AI158" s="278"/>
      <c r="AJ158" s="278"/>
      <c r="AK158" s="278"/>
      <c r="AL158" s="278"/>
      <c r="AM158" s="278"/>
      <c r="AN158" s="278"/>
      <c r="AO158" s="278"/>
      <c r="AP158" s="278"/>
      <c r="AQ158" s="278"/>
      <c r="AR158" s="278"/>
      <c r="AS158" s="278"/>
    </row>
    <row r="159" spans="2:45" s="10" customFormat="1" x14ac:dyDescent="0.2">
      <c r="B159" s="14"/>
      <c r="C159" s="276"/>
      <c r="D159" s="277"/>
      <c r="E159" s="277"/>
      <c r="F159" s="277"/>
      <c r="G159" s="277"/>
      <c r="H159" s="277"/>
      <c r="I159" s="277"/>
      <c r="J159" s="277"/>
      <c r="K159" s="277"/>
      <c r="L159" s="277"/>
      <c r="M159" s="277"/>
      <c r="N159" s="277"/>
      <c r="O159" s="277"/>
      <c r="P159" s="277"/>
      <c r="Q159" s="277"/>
      <c r="R159" s="277"/>
      <c r="S159" s="277"/>
      <c r="T159" s="277"/>
      <c r="U159" s="277"/>
      <c r="V159" s="277"/>
      <c r="W159" s="277"/>
      <c r="X159" s="277"/>
      <c r="Y159" s="277"/>
      <c r="Z159" s="277"/>
      <c r="AA159" s="277"/>
      <c r="AB159" s="279"/>
      <c r="AC159" s="278"/>
      <c r="AD159" s="278"/>
      <c r="AE159" s="278"/>
      <c r="AF159" s="278"/>
      <c r="AG159" s="278"/>
      <c r="AH159" s="278"/>
      <c r="AI159" s="278"/>
      <c r="AJ159" s="278"/>
      <c r="AK159" s="278"/>
      <c r="AL159" s="278"/>
      <c r="AM159" s="278"/>
      <c r="AN159" s="278"/>
      <c r="AO159" s="278"/>
      <c r="AP159" s="278"/>
      <c r="AQ159" s="278"/>
      <c r="AR159" s="278"/>
      <c r="AS159" s="278"/>
    </row>
    <row r="160" spans="2:45" s="10" customFormat="1" x14ac:dyDescent="0.2">
      <c r="B160" s="14"/>
      <c r="C160" s="276"/>
      <c r="D160" s="277"/>
      <c r="E160" s="277"/>
      <c r="F160" s="277"/>
      <c r="G160" s="277"/>
      <c r="H160" s="277"/>
      <c r="I160" s="277"/>
      <c r="J160" s="277"/>
      <c r="K160" s="277"/>
      <c r="L160" s="277"/>
      <c r="M160" s="277"/>
      <c r="N160" s="277"/>
      <c r="O160" s="277"/>
      <c r="P160" s="277"/>
      <c r="Q160" s="277"/>
      <c r="R160" s="277"/>
      <c r="S160" s="277"/>
      <c r="T160" s="277"/>
      <c r="U160" s="277"/>
      <c r="V160" s="277"/>
      <c r="W160" s="277"/>
      <c r="X160" s="277"/>
      <c r="Y160" s="277"/>
      <c r="Z160" s="277"/>
      <c r="AA160" s="277"/>
      <c r="AB160" s="279"/>
      <c r="AC160" s="278"/>
      <c r="AD160" s="278"/>
      <c r="AE160" s="278"/>
      <c r="AF160" s="278"/>
      <c r="AG160" s="278"/>
      <c r="AH160" s="278"/>
      <c r="AI160" s="278"/>
      <c r="AJ160" s="278"/>
      <c r="AK160" s="278"/>
      <c r="AL160" s="278"/>
      <c r="AM160" s="278"/>
      <c r="AN160" s="278"/>
      <c r="AO160" s="278"/>
      <c r="AP160" s="278"/>
      <c r="AQ160" s="278"/>
      <c r="AR160" s="278"/>
      <c r="AS160" s="278"/>
    </row>
    <row r="161" spans="2:45" s="10" customFormat="1" x14ac:dyDescent="0.2">
      <c r="B161" s="14"/>
      <c r="C161" s="276"/>
      <c r="D161" s="277"/>
      <c r="E161" s="277"/>
      <c r="F161" s="277"/>
      <c r="G161" s="277"/>
      <c r="H161" s="277"/>
      <c r="I161" s="277"/>
      <c r="J161" s="277"/>
      <c r="K161" s="277"/>
      <c r="L161" s="277"/>
      <c r="M161" s="277"/>
      <c r="N161" s="277"/>
      <c r="O161" s="277"/>
      <c r="P161" s="277"/>
      <c r="Q161" s="277"/>
      <c r="R161" s="277"/>
      <c r="S161" s="277"/>
      <c r="T161" s="277"/>
      <c r="U161" s="277"/>
      <c r="V161" s="277"/>
      <c r="W161" s="277"/>
      <c r="X161" s="277"/>
      <c r="Y161" s="277"/>
      <c r="Z161" s="277"/>
      <c r="AA161" s="277"/>
      <c r="AB161" s="279"/>
      <c r="AC161" s="278"/>
      <c r="AD161" s="278"/>
      <c r="AE161" s="278"/>
      <c r="AF161" s="278"/>
      <c r="AG161" s="278"/>
      <c r="AH161" s="278"/>
      <c r="AI161" s="278"/>
      <c r="AJ161" s="278"/>
      <c r="AK161" s="278"/>
      <c r="AL161" s="278"/>
      <c r="AM161" s="278"/>
      <c r="AN161" s="278"/>
      <c r="AO161" s="278"/>
      <c r="AP161" s="278"/>
      <c r="AQ161" s="278"/>
      <c r="AR161" s="278"/>
      <c r="AS161" s="278"/>
    </row>
    <row r="162" spans="2:45" s="10" customFormat="1" x14ac:dyDescent="0.2">
      <c r="B162" s="14"/>
      <c r="C162" s="276"/>
      <c r="D162" s="277"/>
      <c r="E162" s="277"/>
      <c r="F162" s="277"/>
      <c r="G162" s="277"/>
      <c r="H162" s="277"/>
      <c r="I162" s="277"/>
      <c r="J162" s="277"/>
      <c r="K162" s="277"/>
      <c r="L162" s="277"/>
      <c r="M162" s="277"/>
      <c r="N162" s="277"/>
      <c r="O162" s="277"/>
      <c r="P162" s="277"/>
      <c r="Q162" s="277"/>
      <c r="R162" s="277"/>
      <c r="S162" s="277"/>
      <c r="T162" s="277"/>
      <c r="U162" s="277"/>
      <c r="V162" s="277"/>
      <c r="W162" s="277"/>
      <c r="X162" s="277"/>
      <c r="Y162" s="277"/>
      <c r="Z162" s="277"/>
      <c r="AA162" s="277"/>
      <c r="AB162" s="279"/>
      <c r="AC162" s="278"/>
      <c r="AD162" s="278"/>
      <c r="AE162" s="278"/>
      <c r="AF162" s="278"/>
      <c r="AG162" s="278"/>
      <c r="AH162" s="278"/>
      <c r="AI162" s="278"/>
      <c r="AJ162" s="278"/>
      <c r="AK162" s="278"/>
      <c r="AL162" s="278"/>
      <c r="AM162" s="278"/>
      <c r="AN162" s="278"/>
      <c r="AO162" s="278"/>
      <c r="AP162" s="278"/>
      <c r="AQ162" s="278"/>
      <c r="AR162" s="278"/>
      <c r="AS162" s="278"/>
    </row>
    <row r="163" spans="2:45" s="10" customFormat="1" x14ac:dyDescent="0.2">
      <c r="B163" s="14"/>
      <c r="C163" s="276"/>
      <c r="D163" s="277"/>
      <c r="E163" s="277"/>
      <c r="F163" s="277"/>
      <c r="G163" s="277"/>
      <c r="H163" s="277"/>
      <c r="I163" s="277"/>
      <c r="J163" s="277"/>
      <c r="K163" s="277"/>
      <c r="L163" s="277"/>
      <c r="M163" s="277"/>
      <c r="N163" s="277"/>
      <c r="O163" s="277"/>
      <c r="P163" s="277"/>
      <c r="Q163" s="277"/>
      <c r="R163" s="277"/>
      <c r="S163" s="277"/>
      <c r="T163" s="277"/>
      <c r="U163" s="277"/>
      <c r="V163" s="277"/>
      <c r="W163" s="277"/>
      <c r="X163" s="277"/>
      <c r="Y163" s="277"/>
      <c r="Z163" s="277"/>
      <c r="AA163" s="277"/>
      <c r="AB163" s="279"/>
      <c r="AC163" s="278"/>
      <c r="AD163" s="278"/>
      <c r="AE163" s="278"/>
      <c r="AF163" s="278"/>
      <c r="AG163" s="278"/>
      <c r="AH163" s="278"/>
      <c r="AI163" s="278"/>
      <c r="AJ163" s="278"/>
      <c r="AK163" s="278"/>
      <c r="AL163" s="278"/>
      <c r="AM163" s="278"/>
      <c r="AN163" s="278"/>
      <c r="AO163" s="278"/>
      <c r="AP163" s="278"/>
      <c r="AQ163" s="278"/>
      <c r="AR163" s="278"/>
      <c r="AS163" s="278"/>
    </row>
    <row r="164" spans="2:45" s="10" customFormat="1" x14ac:dyDescent="0.2">
      <c r="B164" s="14"/>
      <c r="C164" s="276"/>
      <c r="D164" s="277"/>
      <c r="E164" s="277"/>
      <c r="F164" s="277"/>
      <c r="G164" s="277"/>
      <c r="H164" s="277"/>
      <c r="I164" s="277"/>
      <c r="J164" s="277"/>
      <c r="K164" s="277"/>
      <c r="L164" s="277"/>
      <c r="M164" s="277"/>
      <c r="N164" s="277"/>
      <c r="O164" s="277"/>
      <c r="P164" s="277"/>
      <c r="Q164" s="277"/>
      <c r="R164" s="277"/>
      <c r="S164" s="277"/>
      <c r="T164" s="277"/>
      <c r="U164" s="277"/>
      <c r="V164" s="277"/>
      <c r="W164" s="277"/>
      <c r="X164" s="277"/>
      <c r="Y164" s="277"/>
      <c r="Z164" s="277"/>
      <c r="AA164" s="277"/>
      <c r="AB164" s="279"/>
      <c r="AC164" s="278"/>
      <c r="AD164" s="278"/>
      <c r="AE164" s="278"/>
      <c r="AF164" s="278"/>
      <c r="AG164" s="278"/>
      <c r="AH164" s="278"/>
      <c r="AI164" s="278"/>
      <c r="AJ164" s="278"/>
      <c r="AK164" s="278"/>
      <c r="AL164" s="278"/>
      <c r="AM164" s="278"/>
      <c r="AN164" s="278"/>
      <c r="AO164" s="278"/>
      <c r="AP164" s="278"/>
      <c r="AQ164" s="278"/>
      <c r="AR164" s="278"/>
      <c r="AS164" s="278"/>
    </row>
    <row r="165" spans="2:45" s="10" customFormat="1" x14ac:dyDescent="0.2">
      <c r="B165" s="14"/>
      <c r="C165" s="276"/>
      <c r="D165" s="277"/>
      <c r="E165" s="277"/>
      <c r="F165" s="277"/>
      <c r="G165" s="277"/>
      <c r="H165" s="277"/>
      <c r="I165" s="277"/>
      <c r="J165" s="277"/>
      <c r="K165" s="277"/>
      <c r="L165" s="277"/>
      <c r="M165" s="277"/>
      <c r="N165" s="277"/>
      <c r="O165" s="277"/>
      <c r="P165" s="277"/>
      <c r="Q165" s="277"/>
      <c r="R165" s="277"/>
      <c r="S165" s="277"/>
      <c r="T165" s="277"/>
      <c r="U165" s="277"/>
      <c r="V165" s="277"/>
      <c r="W165" s="277"/>
      <c r="X165" s="277"/>
      <c r="Y165" s="277"/>
      <c r="Z165" s="277"/>
      <c r="AA165" s="277"/>
      <c r="AB165" s="279"/>
      <c r="AC165" s="278"/>
      <c r="AD165" s="278"/>
      <c r="AE165" s="278"/>
      <c r="AF165" s="278"/>
      <c r="AG165" s="278"/>
      <c r="AH165" s="278"/>
      <c r="AI165" s="278"/>
      <c r="AJ165" s="278"/>
      <c r="AK165" s="278"/>
      <c r="AL165" s="278"/>
      <c r="AM165" s="278"/>
      <c r="AN165" s="278"/>
      <c r="AO165" s="278"/>
      <c r="AP165" s="278"/>
      <c r="AQ165" s="278"/>
      <c r="AR165" s="278"/>
      <c r="AS165" s="278"/>
    </row>
    <row r="166" spans="2:45" s="10" customFormat="1" x14ac:dyDescent="0.2">
      <c r="B166" s="14"/>
      <c r="C166" s="276"/>
      <c r="D166" s="277"/>
      <c r="E166" s="277"/>
      <c r="F166" s="277"/>
      <c r="G166" s="277"/>
      <c r="H166" s="277"/>
      <c r="I166" s="277"/>
      <c r="J166" s="277"/>
      <c r="K166" s="277"/>
      <c r="L166" s="277"/>
      <c r="M166" s="277"/>
      <c r="N166" s="277"/>
      <c r="O166" s="277"/>
      <c r="P166" s="277"/>
      <c r="Q166" s="277"/>
      <c r="R166" s="277"/>
      <c r="S166" s="277"/>
      <c r="T166" s="277"/>
      <c r="U166" s="277"/>
      <c r="V166" s="277"/>
      <c r="W166" s="277"/>
      <c r="X166" s="277"/>
      <c r="Y166" s="277"/>
      <c r="Z166" s="277"/>
      <c r="AA166" s="277"/>
      <c r="AB166" s="279"/>
      <c r="AC166" s="278"/>
      <c r="AD166" s="278"/>
      <c r="AE166" s="278"/>
      <c r="AF166" s="278"/>
      <c r="AG166" s="278"/>
      <c r="AH166" s="278"/>
      <c r="AI166" s="278"/>
      <c r="AJ166" s="278"/>
      <c r="AK166" s="278"/>
      <c r="AL166" s="278"/>
      <c r="AM166" s="278"/>
      <c r="AN166" s="278"/>
      <c r="AO166" s="278"/>
      <c r="AP166" s="278"/>
      <c r="AQ166" s="278"/>
      <c r="AR166" s="278"/>
      <c r="AS166" s="278"/>
    </row>
    <row r="167" spans="2:45" s="10" customFormat="1" x14ac:dyDescent="0.2">
      <c r="B167" s="14"/>
      <c r="C167" s="276"/>
      <c r="D167" s="277"/>
      <c r="E167" s="277"/>
      <c r="F167" s="277"/>
      <c r="G167" s="277"/>
      <c r="H167" s="277"/>
      <c r="I167" s="277"/>
      <c r="J167" s="277"/>
      <c r="K167" s="277"/>
      <c r="L167" s="277"/>
      <c r="M167" s="277"/>
      <c r="N167" s="277"/>
      <c r="O167" s="277"/>
      <c r="P167" s="277"/>
      <c r="Q167" s="277"/>
      <c r="R167" s="277"/>
      <c r="S167" s="277"/>
      <c r="T167" s="277"/>
      <c r="U167" s="277"/>
      <c r="V167" s="277"/>
      <c r="W167" s="277"/>
      <c r="X167" s="277"/>
      <c r="Y167" s="277"/>
      <c r="Z167" s="277"/>
      <c r="AA167" s="277"/>
      <c r="AB167" s="279"/>
      <c r="AC167" s="278"/>
      <c r="AD167" s="278"/>
      <c r="AE167" s="278"/>
      <c r="AF167" s="278"/>
      <c r="AG167" s="278"/>
      <c r="AH167" s="278"/>
      <c r="AI167" s="278"/>
      <c r="AJ167" s="278"/>
      <c r="AK167" s="278"/>
      <c r="AL167" s="278"/>
      <c r="AM167" s="278"/>
      <c r="AN167" s="278"/>
      <c r="AO167" s="278"/>
      <c r="AP167" s="278"/>
      <c r="AQ167" s="278"/>
      <c r="AR167" s="278"/>
      <c r="AS167" s="278"/>
    </row>
    <row r="168" spans="2:45" s="10" customFormat="1" x14ac:dyDescent="0.2">
      <c r="B168" s="14"/>
      <c r="C168" s="276"/>
      <c r="D168" s="277"/>
      <c r="E168" s="277"/>
      <c r="F168" s="277"/>
      <c r="G168" s="277"/>
      <c r="H168" s="277"/>
      <c r="I168" s="277"/>
      <c r="J168" s="277"/>
      <c r="K168" s="277"/>
      <c r="L168" s="277"/>
      <c r="M168" s="277"/>
      <c r="N168" s="277"/>
      <c r="O168" s="277"/>
      <c r="P168" s="277"/>
      <c r="Q168" s="277"/>
      <c r="R168" s="277"/>
      <c r="S168" s="277"/>
      <c r="T168" s="277"/>
      <c r="U168" s="277"/>
      <c r="V168" s="277"/>
      <c r="W168" s="277"/>
      <c r="X168" s="277"/>
      <c r="Y168" s="277"/>
      <c r="Z168" s="277"/>
      <c r="AA168" s="277"/>
      <c r="AB168" s="279"/>
      <c r="AC168" s="278"/>
      <c r="AD168" s="278"/>
      <c r="AE168" s="278"/>
      <c r="AF168" s="278"/>
      <c r="AG168" s="278"/>
      <c r="AH168" s="278"/>
      <c r="AI168" s="278"/>
      <c r="AJ168" s="278"/>
      <c r="AK168" s="278"/>
      <c r="AL168" s="278"/>
      <c r="AM168" s="278"/>
      <c r="AN168" s="278"/>
      <c r="AO168" s="278"/>
      <c r="AP168" s="278"/>
      <c r="AQ168" s="278"/>
      <c r="AR168" s="278"/>
      <c r="AS168" s="278"/>
    </row>
    <row r="169" spans="2:45" s="10" customFormat="1" x14ac:dyDescent="0.2">
      <c r="B169" s="14"/>
      <c r="C169" s="276"/>
      <c r="D169" s="277"/>
      <c r="E169" s="277"/>
      <c r="F169" s="277"/>
      <c r="G169" s="277"/>
      <c r="H169" s="277"/>
      <c r="I169" s="277"/>
      <c r="J169" s="277"/>
      <c r="K169" s="277"/>
      <c r="L169" s="277"/>
      <c r="M169" s="277"/>
      <c r="N169" s="277"/>
      <c r="O169" s="277"/>
      <c r="P169" s="277"/>
      <c r="Q169" s="277"/>
      <c r="R169" s="277"/>
      <c r="S169" s="277"/>
      <c r="T169" s="277"/>
      <c r="U169" s="277"/>
      <c r="V169" s="277"/>
      <c r="W169" s="277"/>
      <c r="X169" s="277"/>
      <c r="Y169" s="277"/>
      <c r="Z169" s="277"/>
      <c r="AA169" s="277"/>
      <c r="AB169" s="279"/>
      <c r="AC169" s="278"/>
      <c r="AD169" s="278"/>
      <c r="AE169" s="278"/>
      <c r="AF169" s="278"/>
      <c r="AG169" s="278"/>
      <c r="AH169" s="278"/>
      <c r="AI169" s="278"/>
      <c r="AJ169" s="278"/>
      <c r="AK169" s="278"/>
      <c r="AL169" s="278"/>
      <c r="AM169" s="278"/>
      <c r="AN169" s="278"/>
      <c r="AO169" s="278"/>
      <c r="AP169" s="278"/>
      <c r="AQ169" s="278"/>
      <c r="AR169" s="278"/>
      <c r="AS169" s="278"/>
    </row>
    <row r="170" spans="2:45" s="10" customFormat="1" x14ac:dyDescent="0.2">
      <c r="B170" s="14"/>
      <c r="C170" s="276"/>
      <c r="D170" s="277"/>
      <c r="E170" s="277"/>
      <c r="F170" s="277"/>
      <c r="G170" s="277"/>
      <c r="H170" s="277"/>
      <c r="I170" s="277"/>
      <c r="J170" s="277"/>
      <c r="K170" s="277"/>
      <c r="L170" s="277"/>
      <c r="M170" s="277"/>
      <c r="N170" s="277"/>
      <c r="O170" s="277"/>
      <c r="P170" s="277"/>
      <c r="Q170" s="277"/>
      <c r="R170" s="277"/>
      <c r="S170" s="277"/>
      <c r="T170" s="277"/>
      <c r="U170" s="277"/>
      <c r="V170" s="277"/>
      <c r="W170" s="277"/>
      <c r="X170" s="277"/>
      <c r="Y170" s="277"/>
      <c r="Z170" s="277"/>
      <c r="AA170" s="277"/>
      <c r="AB170" s="279"/>
      <c r="AC170" s="278"/>
      <c r="AD170" s="278"/>
      <c r="AE170" s="278"/>
      <c r="AF170" s="278"/>
      <c r="AG170" s="278"/>
      <c r="AH170" s="278"/>
      <c r="AI170" s="278"/>
      <c r="AJ170" s="278"/>
      <c r="AK170" s="278"/>
      <c r="AL170" s="278"/>
      <c r="AM170" s="278"/>
      <c r="AN170" s="278"/>
      <c r="AO170" s="278"/>
      <c r="AP170" s="278"/>
      <c r="AQ170" s="278"/>
      <c r="AR170" s="278"/>
      <c r="AS170" s="278"/>
    </row>
    <row r="171" spans="2:45" s="10" customFormat="1" x14ac:dyDescent="0.2">
      <c r="B171" s="14"/>
      <c r="C171" s="276"/>
      <c r="D171" s="277"/>
      <c r="E171" s="277"/>
      <c r="F171" s="277"/>
      <c r="G171" s="277"/>
      <c r="H171" s="277"/>
      <c r="I171" s="277"/>
      <c r="J171" s="277"/>
      <c r="K171" s="277"/>
      <c r="L171" s="277"/>
      <c r="M171" s="277"/>
      <c r="N171" s="277"/>
      <c r="O171" s="277"/>
      <c r="P171" s="277"/>
      <c r="Q171" s="277"/>
      <c r="R171" s="277"/>
      <c r="S171" s="277"/>
      <c r="T171" s="277"/>
      <c r="U171" s="277"/>
      <c r="V171" s="277"/>
      <c r="W171" s="277"/>
      <c r="X171" s="277"/>
      <c r="Y171" s="277"/>
      <c r="Z171" s="277"/>
      <c r="AA171" s="277"/>
      <c r="AB171" s="279"/>
      <c r="AC171" s="278"/>
      <c r="AD171" s="278"/>
      <c r="AE171" s="278"/>
      <c r="AF171" s="278"/>
      <c r="AG171" s="278"/>
      <c r="AH171" s="278"/>
      <c r="AI171" s="278"/>
      <c r="AJ171" s="278"/>
      <c r="AK171" s="278"/>
      <c r="AL171" s="278"/>
      <c r="AM171" s="278"/>
      <c r="AN171" s="278"/>
      <c r="AO171" s="278"/>
      <c r="AP171" s="278"/>
      <c r="AQ171" s="278"/>
      <c r="AR171" s="278"/>
      <c r="AS171" s="278"/>
    </row>
    <row r="172" spans="2:45" s="10" customFormat="1" x14ac:dyDescent="0.2">
      <c r="B172" s="14"/>
      <c r="C172" s="276"/>
      <c r="D172" s="277"/>
      <c r="E172" s="277"/>
      <c r="F172" s="277"/>
      <c r="G172" s="277"/>
      <c r="H172" s="277"/>
      <c r="I172" s="277"/>
      <c r="J172" s="277"/>
      <c r="K172" s="277"/>
      <c r="L172" s="277"/>
      <c r="M172" s="277"/>
      <c r="N172" s="277"/>
      <c r="O172" s="277"/>
      <c r="P172" s="277"/>
      <c r="Q172" s="277"/>
      <c r="R172" s="277"/>
      <c r="S172" s="277"/>
      <c r="T172" s="277"/>
      <c r="U172" s="277"/>
      <c r="V172" s="277"/>
      <c r="W172" s="277"/>
      <c r="X172" s="277"/>
      <c r="Y172" s="277"/>
      <c r="Z172" s="277"/>
      <c r="AA172" s="277"/>
      <c r="AB172" s="279"/>
      <c r="AC172" s="278"/>
      <c r="AD172" s="278"/>
      <c r="AE172" s="278"/>
      <c r="AF172" s="278"/>
      <c r="AG172" s="278"/>
      <c r="AH172" s="278"/>
      <c r="AI172" s="278"/>
      <c r="AJ172" s="278"/>
      <c r="AK172" s="278"/>
      <c r="AL172" s="278"/>
      <c r="AM172" s="278"/>
      <c r="AN172" s="278"/>
      <c r="AO172" s="278"/>
      <c r="AP172" s="278"/>
      <c r="AQ172" s="278"/>
      <c r="AR172" s="278"/>
      <c r="AS172" s="278"/>
    </row>
    <row r="173" spans="2:45" s="10" customFormat="1" x14ac:dyDescent="0.2">
      <c r="B173" s="14"/>
      <c r="C173" s="276"/>
      <c r="D173" s="277"/>
      <c r="E173" s="277"/>
      <c r="F173" s="277"/>
      <c r="G173" s="277"/>
      <c r="H173" s="277"/>
      <c r="I173" s="277"/>
      <c r="J173" s="277"/>
      <c r="K173" s="277"/>
      <c r="L173" s="277"/>
      <c r="M173" s="277"/>
      <c r="N173" s="277"/>
      <c r="O173" s="277"/>
      <c r="P173" s="277"/>
      <c r="Q173" s="277"/>
      <c r="R173" s="277"/>
      <c r="S173" s="277"/>
      <c r="T173" s="277"/>
      <c r="U173" s="277"/>
      <c r="V173" s="277"/>
      <c r="W173" s="277"/>
      <c r="X173" s="277"/>
      <c r="Y173" s="277"/>
      <c r="Z173" s="277"/>
      <c r="AA173" s="277"/>
      <c r="AB173" s="279"/>
      <c r="AC173" s="278"/>
      <c r="AD173" s="278"/>
      <c r="AE173" s="278"/>
      <c r="AF173" s="278"/>
      <c r="AG173" s="278"/>
      <c r="AH173" s="278"/>
      <c r="AI173" s="278"/>
      <c r="AJ173" s="278"/>
      <c r="AK173" s="278"/>
      <c r="AL173" s="278"/>
      <c r="AM173" s="278"/>
      <c r="AN173" s="278"/>
      <c r="AO173" s="278"/>
      <c r="AP173" s="278"/>
      <c r="AQ173" s="278"/>
      <c r="AR173" s="278"/>
      <c r="AS173" s="278"/>
    </row>
    <row r="174" spans="2:45" s="10" customFormat="1" x14ac:dyDescent="0.2">
      <c r="B174" s="14"/>
      <c r="C174" s="276"/>
      <c r="D174" s="277"/>
      <c r="E174" s="277"/>
      <c r="F174" s="277"/>
      <c r="G174" s="277"/>
      <c r="H174" s="277"/>
      <c r="I174" s="277"/>
      <c r="J174" s="277"/>
      <c r="K174" s="277"/>
      <c r="L174" s="277"/>
      <c r="M174" s="277"/>
      <c r="N174" s="277"/>
      <c r="O174" s="277"/>
      <c r="P174" s="277"/>
      <c r="Q174" s="277"/>
      <c r="R174" s="277"/>
      <c r="S174" s="277"/>
      <c r="T174" s="277"/>
      <c r="U174" s="277"/>
      <c r="V174" s="277"/>
      <c r="W174" s="277"/>
      <c r="X174" s="277"/>
      <c r="Y174" s="277"/>
      <c r="Z174" s="277"/>
      <c r="AA174" s="277"/>
      <c r="AB174" s="279"/>
      <c r="AC174" s="278"/>
      <c r="AD174" s="278"/>
      <c r="AE174" s="278"/>
      <c r="AF174" s="278"/>
      <c r="AG174" s="278"/>
      <c r="AH174" s="278"/>
      <c r="AI174" s="278"/>
      <c r="AJ174" s="278"/>
      <c r="AK174" s="278"/>
      <c r="AL174" s="278"/>
      <c r="AM174" s="278"/>
      <c r="AN174" s="278"/>
      <c r="AO174" s="278"/>
      <c r="AP174" s="278"/>
      <c r="AQ174" s="278"/>
      <c r="AR174" s="278"/>
      <c r="AS174" s="278"/>
    </row>
    <row r="175" spans="2:45" s="10" customFormat="1" x14ac:dyDescent="0.2">
      <c r="B175" s="14"/>
      <c r="C175" s="276"/>
      <c r="D175" s="277"/>
      <c r="E175" s="277"/>
      <c r="F175" s="277"/>
      <c r="G175" s="277"/>
      <c r="H175" s="277"/>
      <c r="I175" s="277"/>
      <c r="J175" s="277"/>
      <c r="K175" s="277"/>
      <c r="L175" s="277"/>
      <c r="M175" s="277"/>
      <c r="N175" s="277"/>
      <c r="O175" s="277"/>
      <c r="P175" s="277"/>
      <c r="Q175" s="277"/>
      <c r="R175" s="277"/>
      <c r="S175" s="277"/>
      <c r="T175" s="277"/>
      <c r="U175" s="277"/>
      <c r="V175" s="277"/>
      <c r="W175" s="277"/>
      <c r="X175" s="277"/>
      <c r="Y175" s="277"/>
      <c r="Z175" s="277"/>
      <c r="AA175" s="277"/>
      <c r="AB175" s="279"/>
      <c r="AC175" s="278"/>
      <c r="AD175" s="278"/>
      <c r="AE175" s="278"/>
      <c r="AF175" s="278"/>
      <c r="AG175" s="278"/>
      <c r="AH175" s="278"/>
      <c r="AI175" s="278"/>
      <c r="AJ175" s="278"/>
      <c r="AK175" s="278"/>
      <c r="AL175" s="278"/>
      <c r="AM175" s="278"/>
      <c r="AN175" s="278"/>
      <c r="AO175" s="278"/>
      <c r="AP175" s="278"/>
      <c r="AQ175" s="278"/>
      <c r="AR175" s="278"/>
      <c r="AS175" s="278"/>
    </row>
    <row r="176" spans="2:45" s="10" customFormat="1" x14ac:dyDescent="0.2">
      <c r="B176" s="14"/>
      <c r="C176" s="276"/>
      <c r="D176" s="277"/>
      <c r="E176" s="277"/>
      <c r="F176" s="277"/>
      <c r="G176" s="277"/>
      <c r="H176" s="277"/>
      <c r="I176" s="277"/>
      <c r="J176" s="277"/>
      <c r="K176" s="277"/>
      <c r="L176" s="277"/>
      <c r="M176" s="277"/>
      <c r="N176" s="277"/>
      <c r="O176" s="277"/>
      <c r="P176" s="277"/>
      <c r="Q176" s="277"/>
      <c r="R176" s="277"/>
      <c r="S176" s="277"/>
      <c r="T176" s="277"/>
      <c r="U176" s="277"/>
      <c r="V176" s="277"/>
      <c r="W176" s="277"/>
      <c r="X176" s="277"/>
      <c r="Y176" s="277"/>
      <c r="Z176" s="277"/>
      <c r="AA176" s="277"/>
      <c r="AB176" s="279"/>
      <c r="AC176" s="278"/>
      <c r="AD176" s="278"/>
      <c r="AE176" s="278"/>
      <c r="AF176" s="278"/>
      <c r="AG176" s="278"/>
      <c r="AH176" s="278"/>
      <c r="AI176" s="278"/>
      <c r="AJ176" s="278"/>
      <c r="AK176" s="278"/>
      <c r="AL176" s="278"/>
      <c r="AM176" s="278"/>
      <c r="AN176" s="278"/>
      <c r="AO176" s="278"/>
      <c r="AP176" s="278"/>
      <c r="AQ176" s="278"/>
      <c r="AR176" s="278"/>
      <c r="AS176" s="278"/>
    </row>
    <row r="177" spans="2:45" s="10" customFormat="1" x14ac:dyDescent="0.2">
      <c r="B177" s="14"/>
      <c r="C177" s="276"/>
      <c r="D177" s="277"/>
      <c r="E177" s="277"/>
      <c r="F177" s="277"/>
      <c r="G177" s="277"/>
      <c r="H177" s="277"/>
      <c r="I177" s="277"/>
      <c r="J177" s="277"/>
      <c r="K177" s="277"/>
      <c r="L177" s="277"/>
      <c r="M177" s="277"/>
      <c r="N177" s="277"/>
      <c r="O177" s="277"/>
      <c r="P177" s="277"/>
      <c r="Q177" s="277"/>
      <c r="R177" s="277"/>
      <c r="S177" s="277"/>
      <c r="T177" s="277"/>
      <c r="U177" s="277"/>
      <c r="V177" s="277"/>
      <c r="W177" s="277"/>
      <c r="X177" s="277"/>
      <c r="Y177" s="277"/>
      <c r="Z177" s="277"/>
      <c r="AA177" s="277"/>
      <c r="AB177" s="279"/>
      <c r="AC177" s="278"/>
      <c r="AD177" s="278"/>
      <c r="AE177" s="278"/>
      <c r="AF177" s="278"/>
      <c r="AG177" s="278"/>
      <c r="AH177" s="278"/>
      <c r="AI177" s="278"/>
      <c r="AJ177" s="278"/>
      <c r="AK177" s="278"/>
      <c r="AL177" s="278"/>
      <c r="AM177" s="278"/>
      <c r="AN177" s="278"/>
      <c r="AO177" s="278"/>
      <c r="AP177" s="278"/>
      <c r="AQ177" s="278"/>
      <c r="AR177" s="278"/>
      <c r="AS177" s="278"/>
    </row>
    <row r="178" spans="2:45" s="10" customFormat="1" x14ac:dyDescent="0.2">
      <c r="B178" s="14"/>
      <c r="C178" s="276"/>
      <c r="D178" s="277"/>
      <c r="E178" s="277"/>
      <c r="F178" s="277"/>
      <c r="G178" s="277"/>
      <c r="H178" s="277"/>
      <c r="I178" s="277"/>
      <c r="J178" s="277"/>
      <c r="K178" s="277"/>
      <c r="L178" s="277"/>
      <c r="M178" s="277"/>
      <c r="N178" s="277"/>
      <c r="O178" s="277"/>
      <c r="P178" s="277"/>
      <c r="Q178" s="277"/>
      <c r="R178" s="277"/>
      <c r="S178" s="277"/>
      <c r="T178" s="277"/>
      <c r="U178" s="277"/>
      <c r="V178" s="277"/>
      <c r="W178" s="277"/>
      <c r="X178" s="277"/>
      <c r="Y178" s="277"/>
      <c r="Z178" s="277"/>
      <c r="AA178" s="277"/>
      <c r="AB178" s="279"/>
      <c r="AC178" s="278"/>
      <c r="AD178" s="278"/>
      <c r="AE178" s="278"/>
      <c r="AF178" s="278"/>
      <c r="AG178" s="278"/>
      <c r="AH178" s="278"/>
      <c r="AI178" s="278"/>
      <c r="AJ178" s="278"/>
      <c r="AK178" s="278"/>
      <c r="AL178" s="278"/>
      <c r="AM178" s="278"/>
      <c r="AN178" s="278"/>
      <c r="AO178" s="278"/>
      <c r="AP178" s="278"/>
      <c r="AQ178" s="278"/>
      <c r="AR178" s="278"/>
      <c r="AS178" s="278"/>
    </row>
    <row r="179" spans="2:45" s="10" customFormat="1" x14ac:dyDescent="0.2">
      <c r="B179" s="14"/>
      <c r="C179" s="276"/>
      <c r="D179" s="277"/>
      <c r="E179" s="277"/>
      <c r="F179" s="277"/>
      <c r="G179" s="277"/>
      <c r="H179" s="277"/>
      <c r="I179" s="277"/>
      <c r="J179" s="277"/>
      <c r="K179" s="277"/>
      <c r="L179" s="277"/>
      <c r="M179" s="277"/>
      <c r="N179" s="277"/>
      <c r="O179" s="277"/>
      <c r="P179" s="277"/>
      <c r="Q179" s="277"/>
      <c r="R179" s="277"/>
      <c r="S179" s="277"/>
      <c r="T179" s="277"/>
      <c r="U179" s="277"/>
      <c r="V179" s="277"/>
      <c r="W179" s="277"/>
      <c r="X179" s="277"/>
      <c r="Y179" s="277"/>
      <c r="Z179" s="277"/>
      <c r="AA179" s="277"/>
      <c r="AB179" s="279"/>
      <c r="AC179" s="278"/>
      <c r="AD179" s="278"/>
      <c r="AE179" s="278"/>
      <c r="AF179" s="278"/>
      <c r="AG179" s="278"/>
      <c r="AH179" s="278"/>
      <c r="AI179" s="278"/>
      <c r="AJ179" s="278"/>
      <c r="AK179" s="278"/>
      <c r="AL179" s="278"/>
      <c r="AM179" s="278"/>
      <c r="AN179" s="278"/>
      <c r="AO179" s="278"/>
      <c r="AP179" s="278"/>
      <c r="AQ179" s="278"/>
      <c r="AR179" s="278"/>
      <c r="AS179" s="278"/>
    </row>
    <row r="180" spans="2:45" s="10" customFormat="1" x14ac:dyDescent="0.2">
      <c r="B180" s="14"/>
      <c r="C180" s="276"/>
      <c r="D180" s="277"/>
      <c r="E180" s="277"/>
      <c r="F180" s="277"/>
      <c r="G180" s="277"/>
      <c r="H180" s="277"/>
      <c r="I180" s="277"/>
      <c r="J180" s="277"/>
      <c r="K180" s="277"/>
      <c r="L180" s="277"/>
      <c r="M180" s="277"/>
      <c r="N180" s="277"/>
      <c r="O180" s="277"/>
      <c r="P180" s="277"/>
      <c r="Q180" s="277"/>
      <c r="R180" s="277"/>
      <c r="S180" s="277"/>
      <c r="T180" s="277"/>
      <c r="U180" s="277"/>
      <c r="V180" s="277"/>
      <c r="W180" s="277"/>
      <c r="X180" s="277"/>
      <c r="Y180" s="277"/>
      <c r="Z180" s="277"/>
      <c r="AA180" s="277"/>
      <c r="AB180" s="279"/>
      <c r="AC180" s="278"/>
      <c r="AD180" s="278"/>
      <c r="AE180" s="278"/>
      <c r="AF180" s="278"/>
      <c r="AG180" s="278"/>
      <c r="AH180" s="278"/>
      <c r="AI180" s="278"/>
      <c r="AJ180" s="278"/>
      <c r="AK180" s="278"/>
      <c r="AL180" s="278"/>
      <c r="AM180" s="278"/>
      <c r="AN180" s="278"/>
      <c r="AO180" s="278"/>
      <c r="AP180" s="278"/>
      <c r="AQ180" s="278"/>
      <c r="AR180" s="278"/>
      <c r="AS180" s="278"/>
    </row>
    <row r="181" spans="2:45" s="10" customFormat="1" x14ac:dyDescent="0.2">
      <c r="B181" s="14"/>
      <c r="C181" s="276"/>
      <c r="D181" s="277"/>
      <c r="E181" s="277"/>
      <c r="F181" s="277"/>
      <c r="G181" s="277"/>
      <c r="H181" s="277"/>
      <c r="I181" s="277"/>
      <c r="J181" s="277"/>
      <c r="K181" s="277"/>
      <c r="L181" s="277"/>
      <c r="M181" s="277"/>
      <c r="N181" s="277"/>
      <c r="O181" s="277"/>
      <c r="P181" s="277"/>
      <c r="Q181" s="277"/>
      <c r="R181" s="277"/>
      <c r="S181" s="277"/>
      <c r="T181" s="277"/>
      <c r="U181" s="277"/>
      <c r="V181" s="277"/>
      <c r="W181" s="277"/>
      <c r="X181" s="277"/>
      <c r="Y181" s="277"/>
      <c r="Z181" s="277"/>
      <c r="AA181" s="277"/>
      <c r="AB181" s="279"/>
      <c r="AC181" s="278"/>
      <c r="AD181" s="278"/>
      <c r="AE181" s="278"/>
      <c r="AF181" s="278"/>
      <c r="AG181" s="278"/>
      <c r="AH181" s="278"/>
      <c r="AI181" s="278"/>
      <c r="AJ181" s="278"/>
      <c r="AK181" s="278"/>
      <c r="AL181" s="278"/>
      <c r="AM181" s="278"/>
      <c r="AN181" s="278"/>
      <c r="AO181" s="278"/>
      <c r="AP181" s="278"/>
      <c r="AQ181" s="278"/>
      <c r="AR181" s="278"/>
      <c r="AS181" s="278"/>
    </row>
    <row r="182" spans="2:45" s="10" customFormat="1" x14ac:dyDescent="0.2">
      <c r="B182" s="14"/>
      <c r="C182" s="276"/>
      <c r="D182" s="277"/>
      <c r="E182" s="277"/>
      <c r="F182" s="277"/>
      <c r="G182" s="277"/>
      <c r="H182" s="277"/>
      <c r="I182" s="277"/>
      <c r="J182" s="277"/>
      <c r="K182" s="277"/>
      <c r="L182" s="277"/>
      <c r="M182" s="277"/>
      <c r="N182" s="277"/>
      <c r="O182" s="277"/>
      <c r="P182" s="277"/>
      <c r="Q182" s="277"/>
      <c r="R182" s="277"/>
      <c r="S182" s="277"/>
      <c r="T182" s="277"/>
      <c r="U182" s="277"/>
      <c r="V182" s="277"/>
      <c r="W182" s="277"/>
      <c r="X182" s="277"/>
      <c r="Y182" s="277"/>
      <c r="Z182" s="277"/>
      <c r="AA182" s="277"/>
      <c r="AB182" s="279"/>
      <c r="AC182" s="278"/>
      <c r="AD182" s="278"/>
      <c r="AE182" s="278"/>
      <c r="AF182" s="278"/>
      <c r="AG182" s="278"/>
      <c r="AH182" s="278"/>
      <c r="AI182" s="278"/>
      <c r="AJ182" s="278"/>
      <c r="AK182" s="278"/>
      <c r="AL182" s="278"/>
      <c r="AM182" s="278"/>
      <c r="AN182" s="278"/>
      <c r="AO182" s="278"/>
      <c r="AP182" s="278"/>
      <c r="AQ182" s="278"/>
      <c r="AR182" s="278"/>
      <c r="AS182" s="278"/>
    </row>
    <row r="183" spans="2:45" s="10" customFormat="1" x14ac:dyDescent="0.2">
      <c r="B183" s="14"/>
      <c r="C183" s="276"/>
      <c r="D183" s="277"/>
      <c r="E183" s="277"/>
      <c r="F183" s="277"/>
      <c r="G183" s="277"/>
      <c r="H183" s="277"/>
      <c r="I183" s="277"/>
      <c r="J183" s="277"/>
      <c r="K183" s="277"/>
      <c r="L183" s="277"/>
      <c r="M183" s="277"/>
      <c r="N183" s="277"/>
      <c r="O183" s="277"/>
      <c r="P183" s="277"/>
      <c r="Q183" s="277"/>
      <c r="R183" s="277"/>
      <c r="S183" s="277"/>
      <c r="T183" s="277"/>
      <c r="U183" s="277"/>
      <c r="V183" s="277"/>
      <c r="W183" s="277"/>
      <c r="X183" s="277"/>
      <c r="Y183" s="277"/>
      <c r="Z183" s="277"/>
      <c r="AA183" s="277"/>
      <c r="AB183" s="279"/>
      <c r="AC183" s="278"/>
      <c r="AD183" s="278"/>
      <c r="AE183" s="278"/>
      <c r="AF183" s="278"/>
      <c r="AG183" s="278"/>
      <c r="AH183" s="278"/>
      <c r="AI183" s="278"/>
      <c r="AJ183" s="278"/>
      <c r="AK183" s="278"/>
      <c r="AL183" s="278"/>
      <c r="AM183" s="278"/>
      <c r="AN183" s="278"/>
      <c r="AO183" s="278"/>
      <c r="AP183" s="278"/>
      <c r="AQ183" s="278"/>
      <c r="AR183" s="278"/>
      <c r="AS183" s="278"/>
    </row>
    <row r="184" spans="2:45" s="10" customFormat="1" x14ac:dyDescent="0.2">
      <c r="B184" s="14"/>
      <c r="C184" s="276"/>
      <c r="D184" s="277"/>
      <c r="E184" s="277"/>
      <c r="F184" s="277"/>
      <c r="G184" s="277"/>
      <c r="H184" s="277"/>
      <c r="I184" s="277"/>
      <c r="J184" s="277"/>
      <c r="K184" s="277"/>
      <c r="L184" s="277"/>
      <c r="M184" s="277"/>
      <c r="N184" s="277"/>
      <c r="O184" s="277"/>
      <c r="P184" s="277"/>
      <c r="Q184" s="277"/>
      <c r="R184" s="277"/>
      <c r="S184" s="277"/>
      <c r="T184" s="277"/>
      <c r="U184" s="277"/>
      <c r="V184" s="277"/>
      <c r="W184" s="277"/>
      <c r="X184" s="277"/>
      <c r="Y184" s="277"/>
      <c r="Z184" s="277"/>
      <c r="AA184" s="277"/>
      <c r="AB184" s="279"/>
      <c r="AC184" s="278"/>
      <c r="AD184" s="278"/>
      <c r="AE184" s="278"/>
      <c r="AF184" s="278"/>
      <c r="AG184" s="278"/>
      <c r="AH184" s="278"/>
      <c r="AI184" s="278"/>
      <c r="AJ184" s="278"/>
      <c r="AK184" s="278"/>
      <c r="AL184" s="278"/>
      <c r="AM184" s="278"/>
      <c r="AN184" s="278"/>
      <c r="AO184" s="278"/>
      <c r="AP184" s="278"/>
      <c r="AQ184" s="278"/>
      <c r="AR184" s="278"/>
      <c r="AS184" s="278"/>
    </row>
    <row r="185" spans="2:45" s="10" customFormat="1" x14ac:dyDescent="0.2">
      <c r="B185" s="14"/>
      <c r="C185" s="276"/>
      <c r="D185" s="277"/>
      <c r="E185" s="277"/>
      <c r="F185" s="277"/>
      <c r="G185" s="277"/>
      <c r="H185" s="277"/>
      <c r="I185" s="277"/>
      <c r="J185" s="277"/>
      <c r="K185" s="277"/>
      <c r="L185" s="277"/>
      <c r="M185" s="277"/>
      <c r="N185" s="277"/>
      <c r="O185" s="277"/>
      <c r="P185" s="277"/>
      <c r="Q185" s="277"/>
      <c r="R185" s="277"/>
      <c r="S185" s="277"/>
      <c r="T185" s="277"/>
      <c r="U185" s="277"/>
      <c r="V185" s="277"/>
      <c r="W185" s="277"/>
      <c r="X185" s="277"/>
      <c r="Y185" s="277"/>
      <c r="Z185" s="277"/>
      <c r="AA185" s="277"/>
      <c r="AB185" s="279"/>
      <c r="AC185" s="278"/>
      <c r="AD185" s="278"/>
      <c r="AE185" s="278"/>
      <c r="AF185" s="278"/>
      <c r="AG185" s="278"/>
      <c r="AH185" s="278"/>
      <c r="AI185" s="278"/>
      <c r="AJ185" s="278"/>
      <c r="AK185" s="278"/>
      <c r="AL185" s="278"/>
      <c r="AM185" s="278"/>
      <c r="AN185" s="278"/>
      <c r="AO185" s="278"/>
      <c r="AP185" s="278"/>
      <c r="AQ185" s="278"/>
      <c r="AR185" s="278"/>
      <c r="AS185" s="278"/>
    </row>
    <row r="186" spans="2:45" s="10" customFormat="1" x14ac:dyDescent="0.2">
      <c r="B186" s="14"/>
      <c r="C186" s="276"/>
      <c r="D186" s="277"/>
      <c r="E186" s="277"/>
      <c r="F186" s="277"/>
      <c r="G186" s="277"/>
      <c r="H186" s="277"/>
      <c r="I186" s="277"/>
      <c r="J186" s="277"/>
      <c r="K186" s="277"/>
      <c r="L186" s="277"/>
      <c r="M186" s="277"/>
      <c r="N186" s="277"/>
      <c r="O186" s="277"/>
      <c r="P186" s="277"/>
      <c r="Q186" s="277"/>
      <c r="R186" s="277"/>
      <c r="S186" s="277"/>
      <c r="T186" s="277"/>
      <c r="U186" s="277"/>
      <c r="V186" s="277"/>
      <c r="W186" s="277"/>
      <c r="X186" s="277"/>
      <c r="Y186" s="277"/>
      <c r="Z186" s="277"/>
      <c r="AA186" s="277"/>
      <c r="AB186" s="279"/>
      <c r="AC186" s="278"/>
      <c r="AD186" s="278"/>
      <c r="AE186" s="278"/>
      <c r="AF186" s="278"/>
      <c r="AG186" s="278"/>
      <c r="AH186" s="278"/>
      <c r="AI186" s="278"/>
      <c r="AJ186" s="278"/>
      <c r="AK186" s="278"/>
      <c r="AL186" s="278"/>
      <c r="AM186" s="278"/>
      <c r="AN186" s="278"/>
      <c r="AO186" s="278"/>
      <c r="AP186" s="278"/>
      <c r="AQ186" s="278"/>
      <c r="AR186" s="278"/>
      <c r="AS186" s="278"/>
    </row>
    <row r="187" spans="2:45" s="10" customFormat="1" x14ac:dyDescent="0.2">
      <c r="B187" s="14"/>
      <c r="C187" s="276"/>
      <c r="D187" s="277"/>
      <c r="E187" s="277"/>
      <c r="F187" s="277"/>
      <c r="G187" s="277"/>
      <c r="H187" s="277"/>
      <c r="I187" s="277"/>
      <c r="J187" s="277"/>
      <c r="K187" s="277"/>
      <c r="L187" s="277"/>
      <c r="M187" s="277"/>
      <c r="N187" s="277"/>
      <c r="O187" s="277"/>
      <c r="P187" s="277"/>
      <c r="Q187" s="277"/>
      <c r="R187" s="277"/>
      <c r="S187" s="277"/>
      <c r="T187" s="277"/>
      <c r="U187" s="277"/>
      <c r="V187" s="277"/>
      <c r="W187" s="277"/>
      <c r="X187" s="277"/>
      <c r="Y187" s="277"/>
      <c r="Z187" s="277"/>
      <c r="AA187" s="277"/>
      <c r="AB187" s="279"/>
      <c r="AC187" s="278"/>
      <c r="AD187" s="278"/>
      <c r="AE187" s="278"/>
      <c r="AF187" s="278"/>
      <c r="AG187" s="278"/>
      <c r="AH187" s="278"/>
      <c r="AI187" s="278"/>
      <c r="AJ187" s="278"/>
      <c r="AK187" s="278"/>
      <c r="AL187" s="278"/>
      <c r="AM187" s="278"/>
      <c r="AN187" s="278"/>
      <c r="AO187" s="278"/>
      <c r="AP187" s="278"/>
      <c r="AQ187" s="278"/>
      <c r="AR187" s="278"/>
      <c r="AS187" s="278"/>
    </row>
    <row r="188" spans="2:45" s="10" customFormat="1" x14ac:dyDescent="0.2">
      <c r="B188" s="14"/>
      <c r="C188" s="276"/>
      <c r="D188" s="277"/>
      <c r="E188" s="277"/>
      <c r="F188" s="277"/>
      <c r="G188" s="277"/>
      <c r="H188" s="277"/>
      <c r="I188" s="277"/>
      <c r="J188" s="277"/>
      <c r="K188" s="277"/>
      <c r="L188" s="277"/>
      <c r="M188" s="277"/>
      <c r="N188" s="277"/>
      <c r="O188" s="277"/>
      <c r="P188" s="277"/>
      <c r="Q188" s="277"/>
      <c r="R188" s="277"/>
      <c r="S188" s="277"/>
      <c r="T188" s="277"/>
      <c r="U188" s="277"/>
      <c r="V188" s="277"/>
      <c r="W188" s="277"/>
      <c r="X188" s="277"/>
      <c r="Y188" s="277"/>
      <c r="Z188" s="277"/>
      <c r="AA188" s="277"/>
      <c r="AB188" s="279"/>
      <c r="AC188" s="278"/>
      <c r="AD188" s="278"/>
      <c r="AE188" s="278"/>
      <c r="AF188" s="278"/>
      <c r="AG188" s="278"/>
      <c r="AH188" s="278"/>
      <c r="AI188" s="278"/>
      <c r="AJ188" s="278"/>
      <c r="AK188" s="278"/>
      <c r="AL188" s="278"/>
      <c r="AM188" s="278"/>
      <c r="AN188" s="278"/>
      <c r="AO188" s="278"/>
      <c r="AP188" s="278"/>
      <c r="AQ188" s="278"/>
      <c r="AR188" s="278"/>
      <c r="AS188" s="278"/>
    </row>
    <row r="189" spans="2:45" s="10" customFormat="1" x14ac:dyDescent="0.2">
      <c r="B189" s="14"/>
      <c r="C189" s="276"/>
      <c r="D189" s="277"/>
      <c r="E189" s="277"/>
      <c r="F189" s="277"/>
      <c r="G189" s="277"/>
      <c r="H189" s="277"/>
      <c r="I189" s="277"/>
      <c r="J189" s="277"/>
      <c r="K189" s="277"/>
      <c r="L189" s="277"/>
      <c r="M189" s="277"/>
      <c r="N189" s="277"/>
      <c r="O189" s="277"/>
      <c r="P189" s="277"/>
      <c r="Q189" s="277"/>
      <c r="R189" s="277"/>
      <c r="S189" s="277"/>
      <c r="T189" s="277"/>
      <c r="U189" s="277"/>
      <c r="V189" s="277"/>
      <c r="W189" s="277"/>
      <c r="X189" s="277"/>
      <c r="Y189" s="277"/>
      <c r="Z189" s="277"/>
      <c r="AA189" s="277"/>
      <c r="AB189" s="279"/>
      <c r="AC189" s="278"/>
      <c r="AD189" s="278"/>
      <c r="AE189" s="278"/>
      <c r="AF189" s="278"/>
      <c r="AG189" s="278"/>
      <c r="AH189" s="278"/>
      <c r="AI189" s="278"/>
      <c r="AJ189" s="278"/>
      <c r="AK189" s="278"/>
      <c r="AL189" s="278"/>
      <c r="AM189" s="278"/>
      <c r="AN189" s="278"/>
      <c r="AO189" s="278"/>
      <c r="AP189" s="278"/>
      <c r="AQ189" s="278"/>
      <c r="AR189" s="278"/>
      <c r="AS189" s="278"/>
    </row>
    <row r="190" spans="2:45" s="10" customFormat="1" x14ac:dyDescent="0.2">
      <c r="B190" s="14"/>
      <c r="C190" s="276"/>
      <c r="D190" s="277"/>
      <c r="E190" s="277"/>
      <c r="F190" s="277"/>
      <c r="G190" s="277"/>
      <c r="H190" s="277"/>
      <c r="I190" s="277"/>
      <c r="J190" s="277"/>
      <c r="K190" s="277"/>
      <c r="L190" s="277"/>
      <c r="M190" s="277"/>
      <c r="N190" s="277"/>
      <c r="O190" s="277"/>
      <c r="P190" s="277"/>
      <c r="Q190" s="277"/>
      <c r="R190" s="277"/>
      <c r="S190" s="277"/>
      <c r="T190" s="277"/>
      <c r="U190" s="277"/>
      <c r="V190" s="277"/>
      <c r="W190" s="277"/>
      <c r="X190" s="277"/>
      <c r="Y190" s="277"/>
      <c r="Z190" s="277"/>
      <c r="AA190" s="277"/>
      <c r="AB190" s="279"/>
      <c r="AC190" s="278"/>
      <c r="AD190" s="278"/>
      <c r="AE190" s="278"/>
      <c r="AF190" s="278"/>
      <c r="AG190" s="278"/>
      <c r="AH190" s="278"/>
      <c r="AI190" s="278"/>
      <c r="AJ190" s="278"/>
      <c r="AK190" s="278"/>
      <c r="AL190" s="278"/>
      <c r="AM190" s="278"/>
      <c r="AN190" s="278"/>
      <c r="AO190" s="278"/>
      <c r="AP190" s="278"/>
      <c r="AQ190" s="278"/>
      <c r="AR190" s="278"/>
      <c r="AS190" s="278"/>
    </row>
    <row r="191" spans="2:45" s="10" customFormat="1" x14ac:dyDescent="0.2">
      <c r="B191" s="14"/>
      <c r="C191" s="276"/>
      <c r="D191" s="277"/>
      <c r="E191" s="277"/>
      <c r="F191" s="277"/>
      <c r="G191" s="277"/>
      <c r="H191" s="277"/>
      <c r="I191" s="277"/>
      <c r="J191" s="277"/>
      <c r="K191" s="277"/>
      <c r="L191" s="277"/>
      <c r="M191" s="277"/>
      <c r="N191" s="277"/>
      <c r="O191" s="277"/>
      <c r="P191" s="277"/>
      <c r="Q191" s="277"/>
      <c r="R191" s="277"/>
      <c r="S191" s="277"/>
      <c r="T191" s="277"/>
      <c r="U191" s="277"/>
      <c r="V191" s="277"/>
      <c r="W191" s="277"/>
      <c r="X191" s="277"/>
      <c r="Y191" s="277"/>
      <c r="Z191" s="277"/>
      <c r="AA191" s="277"/>
      <c r="AB191" s="279"/>
      <c r="AC191" s="278"/>
      <c r="AD191" s="278"/>
      <c r="AE191" s="278"/>
      <c r="AF191" s="278"/>
      <c r="AG191" s="278"/>
      <c r="AH191" s="278"/>
      <c r="AI191" s="278"/>
      <c r="AJ191" s="278"/>
      <c r="AK191" s="278"/>
      <c r="AL191" s="278"/>
      <c r="AM191" s="278"/>
      <c r="AN191" s="278"/>
      <c r="AO191" s="278"/>
      <c r="AP191" s="278"/>
      <c r="AQ191" s="278"/>
      <c r="AR191" s="278"/>
      <c r="AS191" s="278"/>
    </row>
    <row r="192" spans="2:45" s="10" customFormat="1" x14ac:dyDescent="0.2">
      <c r="B192" s="14"/>
      <c r="C192" s="276"/>
      <c r="D192" s="277"/>
      <c r="E192" s="277"/>
      <c r="F192" s="277"/>
      <c r="G192" s="277"/>
      <c r="H192" s="277"/>
      <c r="I192" s="277"/>
      <c r="J192" s="277"/>
      <c r="K192" s="277"/>
      <c r="L192" s="277"/>
      <c r="M192" s="277"/>
      <c r="N192" s="277"/>
      <c r="O192" s="277"/>
      <c r="P192" s="277"/>
      <c r="Q192" s="277"/>
      <c r="R192" s="277"/>
      <c r="S192" s="277"/>
      <c r="T192" s="277"/>
      <c r="U192" s="277"/>
      <c r="V192" s="277"/>
      <c r="W192" s="277"/>
      <c r="X192" s="277"/>
      <c r="Y192" s="277"/>
      <c r="Z192" s="277"/>
      <c r="AA192" s="277"/>
      <c r="AB192" s="279"/>
      <c r="AC192" s="278"/>
      <c r="AD192" s="278"/>
      <c r="AE192" s="278"/>
      <c r="AF192" s="278"/>
      <c r="AG192" s="278"/>
      <c r="AH192" s="278"/>
      <c r="AI192" s="278"/>
      <c r="AJ192" s="278"/>
      <c r="AK192" s="278"/>
      <c r="AL192" s="278"/>
      <c r="AM192" s="278"/>
      <c r="AN192" s="278"/>
      <c r="AO192" s="278"/>
      <c r="AP192" s="278"/>
      <c r="AQ192" s="278"/>
      <c r="AR192" s="278"/>
      <c r="AS192" s="278"/>
    </row>
    <row r="193" spans="2:45" s="10" customFormat="1" x14ac:dyDescent="0.2">
      <c r="B193" s="14"/>
      <c r="C193" s="276"/>
      <c r="D193" s="277"/>
      <c r="E193" s="277"/>
      <c r="F193" s="277"/>
      <c r="G193" s="277"/>
      <c r="H193" s="277"/>
      <c r="I193" s="277"/>
      <c r="J193" s="277"/>
      <c r="K193" s="277"/>
      <c r="L193" s="277"/>
      <c r="M193" s="277"/>
      <c r="N193" s="277"/>
      <c r="O193" s="277"/>
      <c r="P193" s="277"/>
      <c r="Q193" s="277"/>
      <c r="R193" s="277"/>
      <c r="S193" s="277"/>
      <c r="T193" s="277"/>
      <c r="U193" s="277"/>
      <c r="V193" s="277"/>
      <c r="W193" s="277"/>
      <c r="X193" s="277"/>
      <c r="Y193" s="277"/>
      <c r="Z193" s="277"/>
      <c r="AA193" s="277"/>
      <c r="AB193" s="279"/>
      <c r="AC193" s="278"/>
      <c r="AD193" s="278"/>
      <c r="AE193" s="278"/>
      <c r="AF193" s="278"/>
      <c r="AG193" s="278"/>
      <c r="AH193" s="278"/>
      <c r="AI193" s="278"/>
      <c r="AJ193" s="278"/>
      <c r="AK193" s="278"/>
      <c r="AL193" s="278"/>
      <c r="AM193" s="278"/>
      <c r="AN193" s="278"/>
      <c r="AO193" s="278"/>
      <c r="AP193" s="278"/>
      <c r="AQ193" s="278"/>
      <c r="AR193" s="278"/>
      <c r="AS193" s="278"/>
    </row>
    <row r="194" spans="2:45" s="10" customFormat="1" x14ac:dyDescent="0.2">
      <c r="B194" s="14"/>
      <c r="C194" s="276"/>
      <c r="D194" s="277"/>
      <c r="E194" s="277"/>
      <c r="F194" s="277"/>
      <c r="G194" s="277"/>
      <c r="H194" s="277"/>
      <c r="I194" s="277"/>
      <c r="J194" s="277"/>
      <c r="K194" s="277"/>
      <c r="L194" s="277"/>
      <c r="M194" s="277"/>
      <c r="N194" s="277"/>
      <c r="O194" s="277"/>
      <c r="P194" s="277"/>
      <c r="Q194" s="277"/>
      <c r="R194" s="277"/>
      <c r="S194" s="277"/>
      <c r="T194" s="277"/>
      <c r="U194" s="277"/>
      <c r="V194" s="277"/>
      <c r="W194" s="277"/>
      <c r="X194" s="277"/>
      <c r="Y194" s="277"/>
      <c r="Z194" s="277"/>
      <c r="AA194" s="277"/>
      <c r="AB194" s="279"/>
      <c r="AC194" s="278"/>
      <c r="AD194" s="278"/>
      <c r="AE194" s="278"/>
      <c r="AF194" s="278"/>
      <c r="AG194" s="278"/>
      <c r="AH194" s="278"/>
      <c r="AI194" s="278"/>
      <c r="AJ194" s="278"/>
      <c r="AK194" s="278"/>
      <c r="AL194" s="278"/>
      <c r="AM194" s="278"/>
      <c r="AN194" s="278"/>
      <c r="AO194" s="278"/>
      <c r="AP194" s="278"/>
      <c r="AQ194" s="278"/>
      <c r="AR194" s="278"/>
      <c r="AS194" s="278"/>
    </row>
    <row r="195" spans="2:45" s="10" customFormat="1" x14ac:dyDescent="0.2">
      <c r="B195" s="14"/>
      <c r="C195" s="276"/>
      <c r="D195" s="277"/>
      <c r="E195" s="277"/>
      <c r="F195" s="277"/>
      <c r="G195" s="277"/>
      <c r="H195" s="277"/>
      <c r="I195" s="277"/>
      <c r="J195" s="277"/>
      <c r="K195" s="277"/>
      <c r="L195" s="277"/>
      <c r="M195" s="277"/>
      <c r="N195" s="277"/>
      <c r="O195" s="277"/>
      <c r="P195" s="277"/>
      <c r="Q195" s="277"/>
      <c r="R195" s="277"/>
      <c r="S195" s="277"/>
      <c r="T195" s="277"/>
      <c r="U195" s="277"/>
      <c r="V195" s="277"/>
      <c r="W195" s="277"/>
      <c r="X195" s="277"/>
      <c r="Y195" s="277"/>
      <c r="Z195" s="277"/>
      <c r="AA195" s="277"/>
      <c r="AB195" s="279"/>
      <c r="AC195" s="278"/>
      <c r="AD195" s="278"/>
      <c r="AE195" s="278"/>
      <c r="AF195" s="278"/>
      <c r="AG195" s="278"/>
      <c r="AH195" s="278"/>
      <c r="AI195" s="278"/>
      <c r="AJ195" s="278"/>
      <c r="AK195" s="278"/>
      <c r="AL195" s="278"/>
      <c r="AM195" s="278"/>
      <c r="AN195" s="278"/>
      <c r="AO195" s="278"/>
      <c r="AP195" s="278"/>
      <c r="AQ195" s="278"/>
      <c r="AR195" s="278"/>
      <c r="AS195" s="278"/>
    </row>
    <row r="196" spans="2:45" s="10" customFormat="1" x14ac:dyDescent="0.2">
      <c r="B196" s="14"/>
      <c r="C196" s="276"/>
      <c r="D196" s="277"/>
      <c r="E196" s="277"/>
      <c r="F196" s="277"/>
      <c r="G196" s="277"/>
      <c r="H196" s="277"/>
      <c r="I196" s="277"/>
      <c r="J196" s="277"/>
      <c r="K196" s="277"/>
      <c r="L196" s="277"/>
      <c r="M196" s="277"/>
      <c r="N196" s="277"/>
      <c r="O196" s="277"/>
      <c r="P196" s="277"/>
      <c r="Q196" s="277"/>
      <c r="R196" s="277"/>
      <c r="S196" s="277"/>
      <c r="T196" s="277"/>
      <c r="U196" s="277"/>
      <c r="V196" s="277"/>
      <c r="W196" s="277"/>
      <c r="X196" s="277"/>
      <c r="Y196" s="277"/>
      <c r="Z196" s="277"/>
      <c r="AA196" s="277"/>
      <c r="AB196" s="279"/>
      <c r="AC196" s="278"/>
      <c r="AD196" s="278"/>
      <c r="AE196" s="278"/>
      <c r="AF196" s="278"/>
      <c r="AG196" s="278"/>
      <c r="AH196" s="278"/>
      <c r="AI196" s="278"/>
      <c r="AJ196" s="278"/>
      <c r="AK196" s="278"/>
      <c r="AL196" s="278"/>
      <c r="AM196" s="278"/>
      <c r="AN196" s="278"/>
      <c r="AO196" s="278"/>
      <c r="AP196" s="278"/>
      <c r="AQ196" s="278"/>
      <c r="AR196" s="278"/>
      <c r="AS196" s="278"/>
    </row>
    <row r="197" spans="2:45" s="10" customFormat="1" x14ac:dyDescent="0.2">
      <c r="B197" s="14"/>
      <c r="C197" s="276"/>
      <c r="D197" s="277"/>
      <c r="E197" s="277"/>
      <c r="F197" s="277"/>
      <c r="G197" s="277"/>
      <c r="H197" s="277"/>
      <c r="I197" s="277"/>
      <c r="J197" s="277"/>
      <c r="K197" s="277"/>
      <c r="L197" s="277"/>
      <c r="M197" s="277"/>
      <c r="N197" s="277"/>
      <c r="O197" s="277"/>
      <c r="P197" s="277"/>
      <c r="Q197" s="277"/>
      <c r="R197" s="277"/>
      <c r="S197" s="277"/>
      <c r="T197" s="277"/>
      <c r="U197" s="277"/>
      <c r="V197" s="277"/>
      <c r="W197" s="277"/>
      <c r="X197" s="277"/>
      <c r="Y197" s="277"/>
      <c r="Z197" s="277"/>
      <c r="AA197" s="277"/>
      <c r="AB197" s="279"/>
      <c r="AC197" s="278"/>
      <c r="AD197" s="278"/>
      <c r="AE197" s="278"/>
      <c r="AF197" s="278"/>
      <c r="AG197" s="278"/>
      <c r="AH197" s="278"/>
      <c r="AI197" s="278"/>
      <c r="AJ197" s="278"/>
      <c r="AK197" s="278"/>
      <c r="AL197" s="278"/>
      <c r="AM197" s="278"/>
      <c r="AN197" s="278"/>
      <c r="AO197" s="278"/>
      <c r="AP197" s="278"/>
      <c r="AQ197" s="278"/>
      <c r="AR197" s="278"/>
      <c r="AS197" s="278"/>
    </row>
    <row r="198" spans="2:45" s="10" customFormat="1" x14ac:dyDescent="0.2">
      <c r="B198" s="14"/>
      <c r="C198" s="276"/>
      <c r="D198" s="277"/>
      <c r="E198" s="277"/>
      <c r="F198" s="277"/>
      <c r="G198" s="277"/>
      <c r="H198" s="277"/>
      <c r="I198" s="277"/>
      <c r="J198" s="277"/>
      <c r="K198" s="277"/>
      <c r="L198" s="277"/>
      <c r="M198" s="277"/>
      <c r="N198" s="277"/>
      <c r="O198" s="277"/>
      <c r="P198" s="277"/>
      <c r="Q198" s="277"/>
      <c r="R198" s="277"/>
      <c r="S198" s="277"/>
      <c r="T198" s="277"/>
      <c r="U198" s="277"/>
      <c r="V198" s="277"/>
      <c r="W198" s="277"/>
      <c r="X198" s="277"/>
      <c r="Y198" s="277"/>
      <c r="Z198" s="277"/>
      <c r="AA198" s="277"/>
      <c r="AB198" s="279"/>
      <c r="AC198" s="278"/>
      <c r="AD198" s="278"/>
      <c r="AE198" s="278"/>
      <c r="AF198" s="278"/>
      <c r="AG198" s="278"/>
      <c r="AH198" s="278"/>
      <c r="AI198" s="278"/>
      <c r="AJ198" s="278"/>
      <c r="AK198" s="278"/>
      <c r="AL198" s="278"/>
      <c r="AM198" s="278"/>
      <c r="AN198" s="278"/>
      <c r="AO198" s="278"/>
      <c r="AP198" s="278"/>
      <c r="AQ198" s="278"/>
      <c r="AR198" s="278"/>
      <c r="AS198" s="278"/>
    </row>
    <row r="199" spans="2:45" s="10" customFormat="1" x14ac:dyDescent="0.2">
      <c r="B199" s="14"/>
      <c r="C199" s="276"/>
      <c r="D199" s="277"/>
      <c r="E199" s="277"/>
      <c r="F199" s="277"/>
      <c r="G199" s="277"/>
      <c r="H199" s="277"/>
      <c r="I199" s="277"/>
      <c r="J199" s="277"/>
      <c r="K199" s="277"/>
      <c r="L199" s="277"/>
      <c r="M199" s="277"/>
      <c r="N199" s="277"/>
      <c r="O199" s="277"/>
      <c r="P199" s="277"/>
      <c r="Q199" s="277"/>
      <c r="R199" s="277"/>
      <c r="S199" s="277"/>
      <c r="T199" s="277"/>
      <c r="U199" s="277"/>
      <c r="V199" s="277"/>
      <c r="W199" s="277"/>
      <c r="X199" s="277"/>
      <c r="Y199" s="277"/>
      <c r="Z199" s="277"/>
      <c r="AA199" s="277"/>
      <c r="AB199" s="279"/>
      <c r="AC199" s="278"/>
      <c r="AD199" s="278"/>
      <c r="AE199" s="278"/>
      <c r="AF199" s="278"/>
      <c r="AG199" s="278"/>
      <c r="AH199" s="278"/>
      <c r="AI199" s="278"/>
      <c r="AJ199" s="278"/>
      <c r="AK199" s="278"/>
      <c r="AL199" s="278"/>
      <c r="AM199" s="278"/>
      <c r="AN199" s="278"/>
      <c r="AO199" s="278"/>
      <c r="AP199" s="278"/>
      <c r="AQ199" s="278"/>
      <c r="AR199" s="278"/>
      <c r="AS199" s="278"/>
    </row>
    <row r="200" spans="2:45" s="10" customFormat="1" x14ac:dyDescent="0.2">
      <c r="B200" s="14"/>
      <c r="C200" s="276"/>
      <c r="D200" s="277"/>
      <c r="E200" s="277"/>
      <c r="F200" s="277"/>
      <c r="G200" s="277"/>
      <c r="H200" s="277"/>
      <c r="I200" s="277"/>
      <c r="J200" s="277"/>
      <c r="K200" s="277"/>
      <c r="L200" s="277"/>
      <c r="M200" s="277"/>
      <c r="N200" s="277"/>
      <c r="O200" s="277"/>
      <c r="P200" s="277"/>
      <c r="Q200" s="277"/>
      <c r="R200" s="277"/>
      <c r="S200" s="277"/>
      <c r="T200" s="277"/>
      <c r="U200" s="277"/>
      <c r="V200" s="277"/>
      <c r="W200" s="277"/>
      <c r="X200" s="277"/>
      <c r="Y200" s="277"/>
      <c r="Z200" s="277"/>
      <c r="AA200" s="277"/>
      <c r="AB200" s="279"/>
      <c r="AC200" s="278"/>
      <c r="AD200" s="278"/>
      <c r="AE200" s="278"/>
      <c r="AF200" s="278"/>
      <c r="AG200" s="278"/>
      <c r="AH200" s="278"/>
      <c r="AI200" s="278"/>
      <c r="AJ200" s="278"/>
      <c r="AK200" s="278"/>
      <c r="AL200" s="278"/>
      <c r="AM200" s="278"/>
      <c r="AN200" s="278"/>
      <c r="AO200" s="278"/>
      <c r="AP200" s="278"/>
      <c r="AQ200" s="278"/>
      <c r="AR200" s="278"/>
      <c r="AS200" s="278"/>
    </row>
    <row r="201" spans="2:45" s="10" customFormat="1" x14ac:dyDescent="0.2">
      <c r="B201" s="14"/>
      <c r="C201" s="276"/>
      <c r="D201" s="277"/>
      <c r="E201" s="277"/>
      <c r="F201" s="277"/>
      <c r="G201" s="277"/>
      <c r="H201" s="277"/>
      <c r="I201" s="277"/>
      <c r="J201" s="277"/>
      <c r="K201" s="277"/>
      <c r="L201" s="277"/>
      <c r="M201" s="277"/>
      <c r="N201" s="277"/>
      <c r="O201" s="277"/>
      <c r="P201" s="277"/>
      <c r="Q201" s="277"/>
      <c r="R201" s="277"/>
      <c r="S201" s="277"/>
      <c r="T201" s="277"/>
      <c r="U201" s="277"/>
      <c r="V201" s="277"/>
      <c r="W201" s="277"/>
      <c r="X201" s="277"/>
      <c r="Y201" s="277"/>
      <c r="Z201" s="277"/>
      <c r="AA201" s="277"/>
      <c r="AB201" s="279"/>
      <c r="AC201" s="278"/>
      <c r="AD201" s="278"/>
      <c r="AE201" s="278"/>
      <c r="AF201" s="278"/>
      <c r="AG201" s="278"/>
      <c r="AH201" s="278"/>
      <c r="AI201" s="278"/>
      <c r="AJ201" s="278"/>
      <c r="AK201" s="278"/>
      <c r="AL201" s="278"/>
      <c r="AM201" s="278"/>
      <c r="AN201" s="278"/>
      <c r="AO201" s="278"/>
      <c r="AP201" s="278"/>
      <c r="AQ201" s="278"/>
      <c r="AR201" s="278"/>
      <c r="AS201" s="278"/>
    </row>
    <row r="202" spans="2:45" s="10" customFormat="1" x14ac:dyDescent="0.2">
      <c r="B202" s="14"/>
      <c r="C202" s="276"/>
      <c r="D202" s="277"/>
      <c r="E202" s="277"/>
      <c r="F202" s="277"/>
      <c r="G202" s="277"/>
      <c r="H202" s="277"/>
      <c r="I202" s="277"/>
      <c r="J202" s="277"/>
      <c r="K202" s="277"/>
      <c r="L202" s="277"/>
      <c r="M202" s="277"/>
      <c r="N202" s="277"/>
      <c r="O202" s="277"/>
      <c r="P202" s="277"/>
      <c r="Q202" s="277"/>
      <c r="R202" s="277"/>
      <c r="S202" s="277"/>
      <c r="T202" s="277"/>
      <c r="U202" s="277"/>
      <c r="V202" s="277"/>
      <c r="W202" s="277"/>
      <c r="X202" s="277"/>
      <c r="Y202" s="277"/>
      <c r="Z202" s="277"/>
      <c r="AA202" s="277"/>
      <c r="AB202" s="279"/>
      <c r="AC202" s="278"/>
      <c r="AD202" s="278"/>
      <c r="AE202" s="278"/>
      <c r="AF202" s="278"/>
      <c r="AG202" s="278"/>
      <c r="AH202" s="278"/>
      <c r="AI202" s="278"/>
      <c r="AJ202" s="278"/>
      <c r="AK202" s="278"/>
      <c r="AL202" s="278"/>
      <c r="AM202" s="278"/>
      <c r="AN202" s="278"/>
      <c r="AO202" s="278"/>
      <c r="AP202" s="278"/>
      <c r="AQ202" s="278"/>
      <c r="AR202" s="278"/>
      <c r="AS202" s="278"/>
    </row>
    <row r="203" spans="2:45" s="10" customFormat="1" x14ac:dyDescent="0.2">
      <c r="B203" s="14"/>
      <c r="C203" s="276"/>
      <c r="D203" s="277"/>
      <c r="E203" s="277"/>
      <c r="F203" s="277"/>
      <c r="G203" s="277"/>
      <c r="H203" s="277"/>
      <c r="I203" s="277"/>
      <c r="J203" s="277"/>
      <c r="K203" s="277"/>
      <c r="L203" s="277"/>
      <c r="M203" s="277"/>
      <c r="N203" s="277"/>
      <c r="O203" s="277"/>
      <c r="P203" s="277"/>
      <c r="Q203" s="277"/>
      <c r="R203" s="277"/>
      <c r="S203" s="277"/>
      <c r="T203" s="277"/>
      <c r="U203" s="277"/>
      <c r="V203" s="277"/>
      <c r="W203" s="277"/>
      <c r="X203" s="277"/>
      <c r="Y203" s="277"/>
      <c r="Z203" s="277"/>
      <c r="AA203" s="277"/>
      <c r="AB203" s="279"/>
      <c r="AC203" s="278"/>
      <c r="AD203" s="278"/>
      <c r="AE203" s="278"/>
      <c r="AF203" s="278"/>
      <c r="AG203" s="278"/>
      <c r="AH203" s="278"/>
      <c r="AI203" s="278"/>
      <c r="AJ203" s="278"/>
      <c r="AK203" s="278"/>
      <c r="AL203" s="278"/>
      <c r="AM203" s="278"/>
      <c r="AN203" s="278"/>
      <c r="AO203" s="278"/>
      <c r="AP203" s="278"/>
      <c r="AQ203" s="278"/>
      <c r="AR203" s="278"/>
      <c r="AS203" s="278"/>
    </row>
    <row r="204" spans="2:45" s="10" customFormat="1" x14ac:dyDescent="0.2">
      <c r="B204" s="14"/>
      <c r="C204" s="276"/>
      <c r="D204" s="277"/>
      <c r="E204" s="277"/>
      <c r="F204" s="277"/>
      <c r="G204" s="277"/>
      <c r="H204" s="277"/>
      <c r="I204" s="277"/>
      <c r="J204" s="277"/>
      <c r="K204" s="277"/>
      <c r="L204" s="277"/>
      <c r="M204" s="277"/>
      <c r="N204" s="277"/>
      <c r="O204" s="277"/>
      <c r="P204" s="277"/>
      <c r="Q204" s="277"/>
      <c r="R204" s="277"/>
      <c r="S204" s="277"/>
      <c r="T204" s="277"/>
      <c r="U204" s="277"/>
      <c r="V204" s="277"/>
      <c r="W204" s="277"/>
      <c r="X204" s="277"/>
      <c r="Y204" s="277"/>
      <c r="Z204" s="277"/>
      <c r="AA204" s="277"/>
      <c r="AB204" s="279"/>
      <c r="AC204" s="278"/>
      <c r="AD204" s="278"/>
      <c r="AE204" s="278"/>
      <c r="AF204" s="278"/>
      <c r="AG204" s="278"/>
      <c r="AH204" s="278"/>
      <c r="AI204" s="278"/>
      <c r="AJ204" s="278"/>
      <c r="AK204" s="278"/>
      <c r="AL204" s="278"/>
      <c r="AM204" s="278"/>
      <c r="AN204" s="278"/>
      <c r="AO204" s="278"/>
      <c r="AP204" s="278"/>
      <c r="AQ204" s="278"/>
      <c r="AR204" s="278"/>
      <c r="AS204" s="278"/>
    </row>
    <row r="205" spans="2:45" s="10" customFormat="1" x14ac:dyDescent="0.2">
      <c r="B205" s="14"/>
      <c r="C205" s="276"/>
      <c r="D205" s="277"/>
      <c r="E205" s="277"/>
      <c r="F205" s="277"/>
      <c r="G205" s="277"/>
      <c r="H205" s="277"/>
      <c r="I205" s="277"/>
      <c r="J205" s="277"/>
      <c r="K205" s="277"/>
      <c r="L205" s="277"/>
      <c r="M205" s="277"/>
      <c r="N205" s="277"/>
      <c r="O205" s="277"/>
      <c r="P205" s="277"/>
      <c r="Q205" s="277"/>
      <c r="R205" s="277"/>
      <c r="S205" s="277"/>
      <c r="T205" s="277"/>
      <c r="U205" s="277"/>
      <c r="V205" s="277"/>
      <c r="W205" s="277"/>
      <c r="X205" s="277"/>
      <c r="Y205" s="277"/>
      <c r="Z205" s="277"/>
      <c r="AA205" s="277"/>
      <c r="AB205" s="279"/>
      <c r="AC205" s="278"/>
      <c r="AD205" s="278"/>
      <c r="AE205" s="278"/>
      <c r="AF205" s="278"/>
      <c r="AG205" s="278"/>
      <c r="AH205" s="278"/>
      <c r="AI205" s="278"/>
      <c r="AJ205" s="278"/>
      <c r="AK205" s="278"/>
      <c r="AL205" s="278"/>
      <c r="AM205" s="278"/>
      <c r="AN205" s="278"/>
      <c r="AO205" s="278"/>
      <c r="AP205" s="278"/>
      <c r="AQ205" s="278"/>
      <c r="AR205" s="278"/>
      <c r="AS205" s="278"/>
    </row>
    <row r="206" spans="2:45" s="10" customFormat="1" x14ac:dyDescent="0.2">
      <c r="B206" s="14"/>
      <c r="C206" s="276"/>
      <c r="D206" s="277"/>
      <c r="E206" s="277"/>
      <c r="F206" s="277"/>
      <c r="G206" s="277"/>
      <c r="H206" s="277"/>
      <c r="I206" s="277"/>
      <c r="J206" s="277"/>
      <c r="K206" s="277"/>
      <c r="L206" s="277"/>
      <c r="M206" s="277"/>
      <c r="N206" s="277"/>
      <c r="O206" s="277"/>
      <c r="P206" s="277"/>
      <c r="Q206" s="277"/>
      <c r="R206" s="277"/>
      <c r="S206" s="277"/>
      <c r="T206" s="277"/>
      <c r="U206" s="277"/>
      <c r="V206" s="277"/>
      <c r="W206" s="277"/>
      <c r="X206" s="277"/>
      <c r="Y206" s="277"/>
      <c r="Z206" s="277"/>
      <c r="AA206" s="277"/>
      <c r="AB206" s="279"/>
      <c r="AC206" s="278"/>
      <c r="AD206" s="278"/>
      <c r="AE206" s="278"/>
      <c r="AF206" s="278"/>
      <c r="AG206" s="278"/>
      <c r="AH206" s="278"/>
      <c r="AI206" s="278"/>
      <c r="AJ206" s="278"/>
      <c r="AK206" s="278"/>
      <c r="AL206" s="278"/>
      <c r="AM206" s="278"/>
      <c r="AN206" s="278"/>
      <c r="AO206" s="278"/>
      <c r="AP206" s="278"/>
      <c r="AQ206" s="278"/>
      <c r="AR206" s="278"/>
      <c r="AS206" s="278"/>
    </row>
    <row r="207" spans="2:45" s="10" customFormat="1" x14ac:dyDescent="0.2">
      <c r="B207" s="14"/>
      <c r="C207" s="276"/>
      <c r="D207" s="277"/>
      <c r="E207" s="277"/>
      <c r="F207" s="277"/>
      <c r="G207" s="277"/>
      <c r="H207" s="277"/>
      <c r="I207" s="277"/>
      <c r="J207" s="277"/>
      <c r="K207" s="277"/>
      <c r="L207" s="277"/>
      <c r="M207" s="277"/>
      <c r="N207" s="277"/>
      <c r="O207" s="277"/>
      <c r="P207" s="277"/>
      <c r="Q207" s="277"/>
      <c r="R207" s="277"/>
      <c r="S207" s="277"/>
      <c r="T207" s="277"/>
      <c r="U207" s="277"/>
      <c r="V207" s="277"/>
      <c r="W207" s="277"/>
      <c r="X207" s="277"/>
      <c r="Y207" s="277"/>
      <c r="Z207" s="277"/>
      <c r="AA207" s="277"/>
      <c r="AB207" s="279"/>
      <c r="AC207" s="278"/>
      <c r="AD207" s="278"/>
      <c r="AE207" s="278"/>
      <c r="AF207" s="278"/>
      <c r="AG207" s="278"/>
      <c r="AH207" s="278"/>
      <c r="AI207" s="278"/>
      <c r="AJ207" s="278"/>
      <c r="AK207" s="278"/>
      <c r="AL207" s="278"/>
      <c r="AM207" s="278"/>
      <c r="AN207" s="278"/>
      <c r="AO207" s="278"/>
      <c r="AP207" s="278"/>
      <c r="AQ207" s="278"/>
      <c r="AR207" s="278"/>
      <c r="AS207" s="278"/>
    </row>
    <row r="208" spans="2:45" s="10" customFormat="1" x14ac:dyDescent="0.2">
      <c r="B208" s="14"/>
      <c r="C208" s="276"/>
      <c r="D208" s="277"/>
      <c r="E208" s="277"/>
      <c r="F208" s="277"/>
      <c r="G208" s="277"/>
      <c r="H208" s="277"/>
      <c r="I208" s="277"/>
      <c r="J208" s="277"/>
      <c r="K208" s="277"/>
      <c r="L208" s="277"/>
      <c r="M208" s="277"/>
      <c r="N208" s="277"/>
      <c r="O208" s="277"/>
      <c r="P208" s="277"/>
      <c r="Q208" s="277"/>
      <c r="R208" s="277"/>
      <c r="S208" s="277"/>
      <c r="T208" s="277"/>
      <c r="U208" s="277"/>
      <c r="V208" s="277"/>
      <c r="W208" s="277"/>
      <c r="X208" s="277"/>
      <c r="Y208" s="277"/>
      <c r="Z208" s="277"/>
      <c r="AA208" s="277"/>
      <c r="AB208" s="279"/>
      <c r="AC208" s="278"/>
      <c r="AD208" s="278"/>
      <c r="AE208" s="278"/>
      <c r="AF208" s="278"/>
      <c r="AG208" s="278"/>
      <c r="AH208" s="278"/>
      <c r="AI208" s="278"/>
      <c r="AJ208" s="278"/>
      <c r="AK208" s="278"/>
      <c r="AL208" s="278"/>
      <c r="AM208" s="278"/>
      <c r="AN208" s="278"/>
      <c r="AO208" s="278"/>
      <c r="AP208" s="278"/>
      <c r="AQ208" s="278"/>
      <c r="AR208" s="278"/>
      <c r="AS208" s="278"/>
    </row>
    <row r="209" spans="2:45" s="10" customFormat="1" x14ac:dyDescent="0.2">
      <c r="B209" s="14"/>
      <c r="C209" s="276"/>
      <c r="D209" s="277"/>
      <c r="E209" s="277"/>
      <c r="F209" s="277"/>
      <c r="G209" s="277"/>
      <c r="H209" s="277"/>
      <c r="I209" s="277"/>
      <c r="J209" s="277"/>
      <c r="K209" s="277"/>
      <c r="L209" s="277"/>
      <c r="M209" s="277"/>
      <c r="N209" s="277"/>
      <c r="O209" s="277"/>
      <c r="P209" s="277"/>
      <c r="Q209" s="277"/>
      <c r="R209" s="277"/>
      <c r="S209" s="277"/>
      <c r="T209" s="277"/>
      <c r="U209" s="277"/>
      <c r="V209" s="277"/>
      <c r="W209" s="277"/>
      <c r="X209" s="277"/>
      <c r="Y209" s="277"/>
      <c r="Z209" s="277"/>
      <c r="AA209" s="277"/>
      <c r="AB209" s="279"/>
      <c r="AC209" s="278"/>
      <c r="AD209" s="278"/>
      <c r="AE209" s="278"/>
      <c r="AF209" s="278"/>
      <c r="AG209" s="278"/>
      <c r="AH209" s="278"/>
      <c r="AI209" s="278"/>
      <c r="AJ209" s="278"/>
      <c r="AK209" s="278"/>
      <c r="AL209" s="278"/>
      <c r="AM209" s="278"/>
      <c r="AN209" s="278"/>
      <c r="AO209" s="278"/>
      <c r="AP209" s="278"/>
      <c r="AQ209" s="278"/>
      <c r="AR209" s="278"/>
      <c r="AS209" s="278"/>
    </row>
    <row r="210" spans="2:45" s="10" customFormat="1" x14ac:dyDescent="0.2">
      <c r="B210" s="14"/>
      <c r="C210" s="276"/>
      <c r="D210" s="277"/>
      <c r="E210" s="277"/>
      <c r="F210" s="277"/>
      <c r="G210" s="277"/>
      <c r="H210" s="277"/>
      <c r="I210" s="277"/>
      <c r="J210" s="277"/>
      <c r="K210" s="277"/>
      <c r="L210" s="277"/>
      <c r="M210" s="277"/>
      <c r="N210" s="277"/>
      <c r="O210" s="277"/>
      <c r="P210" s="277"/>
      <c r="Q210" s="277"/>
      <c r="R210" s="277"/>
      <c r="S210" s="277"/>
      <c r="T210" s="277"/>
      <c r="U210" s="277"/>
      <c r="V210" s="277"/>
      <c r="W210" s="277"/>
      <c r="X210" s="277"/>
      <c r="Y210" s="277"/>
      <c r="Z210" s="277"/>
      <c r="AA210" s="277"/>
      <c r="AB210" s="279"/>
      <c r="AC210" s="278"/>
      <c r="AD210" s="278"/>
      <c r="AE210" s="278"/>
      <c r="AF210" s="278"/>
      <c r="AG210" s="278"/>
      <c r="AH210" s="278"/>
      <c r="AI210" s="278"/>
      <c r="AJ210" s="278"/>
      <c r="AK210" s="278"/>
      <c r="AL210" s="278"/>
      <c r="AM210" s="278"/>
      <c r="AN210" s="278"/>
      <c r="AO210" s="278"/>
      <c r="AP210" s="278"/>
      <c r="AQ210" s="278"/>
      <c r="AR210" s="278"/>
      <c r="AS210" s="278"/>
    </row>
    <row r="211" spans="2:45" s="10" customFormat="1" x14ac:dyDescent="0.2">
      <c r="B211" s="14"/>
      <c r="C211" s="276"/>
      <c r="D211" s="277"/>
      <c r="E211" s="277"/>
      <c r="F211" s="277"/>
      <c r="G211" s="277"/>
      <c r="H211" s="277"/>
      <c r="I211" s="277"/>
      <c r="J211" s="277"/>
      <c r="K211" s="277"/>
      <c r="L211" s="277"/>
      <c r="M211" s="277"/>
      <c r="N211" s="277"/>
      <c r="O211" s="277"/>
      <c r="P211" s="277"/>
      <c r="Q211" s="277"/>
      <c r="R211" s="277"/>
      <c r="S211" s="277"/>
      <c r="T211" s="277"/>
      <c r="U211" s="277"/>
      <c r="V211" s="277"/>
      <c r="W211" s="277"/>
      <c r="X211" s="277"/>
      <c r="Y211" s="277"/>
      <c r="Z211" s="277"/>
      <c r="AA211" s="277"/>
      <c r="AB211" s="279"/>
      <c r="AC211" s="278"/>
      <c r="AD211" s="278"/>
      <c r="AE211" s="278"/>
      <c r="AF211" s="278"/>
      <c r="AG211" s="278"/>
      <c r="AH211" s="278"/>
      <c r="AI211" s="278"/>
      <c r="AJ211" s="278"/>
      <c r="AK211" s="278"/>
      <c r="AL211" s="278"/>
      <c r="AM211" s="278"/>
      <c r="AN211" s="278"/>
      <c r="AO211" s="278"/>
      <c r="AP211" s="278"/>
      <c r="AQ211" s="278"/>
      <c r="AR211" s="278"/>
      <c r="AS211" s="278"/>
    </row>
    <row r="212" spans="2:45" s="10" customFormat="1" x14ac:dyDescent="0.2">
      <c r="B212" s="14"/>
      <c r="C212" s="276"/>
      <c r="D212" s="277"/>
      <c r="E212" s="277"/>
      <c r="F212" s="277"/>
      <c r="G212" s="277"/>
      <c r="H212" s="277"/>
      <c r="I212" s="277"/>
      <c r="J212" s="277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7"/>
      <c r="W212" s="277"/>
      <c r="X212" s="277"/>
      <c r="Y212" s="277"/>
      <c r="Z212" s="277"/>
      <c r="AA212" s="277"/>
      <c r="AB212" s="279"/>
      <c r="AC212" s="278"/>
      <c r="AD212" s="278"/>
      <c r="AE212" s="278"/>
      <c r="AF212" s="278"/>
      <c r="AG212" s="278"/>
      <c r="AH212" s="278"/>
      <c r="AI212" s="278"/>
      <c r="AJ212" s="278"/>
      <c r="AK212" s="278"/>
      <c r="AL212" s="278"/>
      <c r="AM212" s="278"/>
      <c r="AN212" s="278"/>
      <c r="AO212" s="278"/>
      <c r="AP212" s="278"/>
      <c r="AQ212" s="278"/>
      <c r="AR212" s="278"/>
      <c r="AS212" s="278"/>
    </row>
    <row r="213" spans="2:45" s="10" customFormat="1" x14ac:dyDescent="0.2">
      <c r="B213" s="14"/>
      <c r="C213" s="276"/>
      <c r="D213" s="277"/>
      <c r="E213" s="277"/>
      <c r="F213" s="277"/>
      <c r="G213" s="277"/>
      <c r="H213" s="277"/>
      <c r="I213" s="277"/>
      <c r="J213" s="277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7"/>
      <c r="W213" s="277"/>
      <c r="X213" s="277"/>
      <c r="Y213" s="277"/>
      <c r="Z213" s="277"/>
      <c r="AA213" s="277"/>
      <c r="AB213" s="279"/>
      <c r="AC213" s="278"/>
      <c r="AD213" s="278"/>
      <c r="AE213" s="278"/>
      <c r="AF213" s="278"/>
      <c r="AG213" s="278"/>
      <c r="AH213" s="278"/>
      <c r="AI213" s="278"/>
      <c r="AJ213" s="278"/>
      <c r="AK213" s="278"/>
      <c r="AL213" s="278"/>
      <c r="AM213" s="278"/>
      <c r="AN213" s="278"/>
      <c r="AO213" s="278"/>
      <c r="AP213" s="278"/>
      <c r="AQ213" s="278"/>
      <c r="AR213" s="278"/>
      <c r="AS213" s="278"/>
    </row>
    <row r="214" spans="2:45" s="10" customFormat="1" x14ac:dyDescent="0.2">
      <c r="B214" s="14"/>
      <c r="C214" s="276"/>
      <c r="D214" s="277"/>
      <c r="E214" s="277"/>
      <c r="F214" s="277"/>
      <c r="G214" s="277"/>
      <c r="H214" s="277"/>
      <c r="I214" s="277"/>
      <c r="J214" s="277"/>
      <c r="K214" s="277"/>
      <c r="L214" s="277"/>
      <c r="M214" s="277"/>
      <c r="N214" s="277"/>
      <c r="O214" s="277"/>
      <c r="P214" s="277"/>
      <c r="Q214" s="277"/>
      <c r="R214" s="277"/>
      <c r="S214" s="277"/>
      <c r="T214" s="277"/>
      <c r="U214" s="277"/>
      <c r="V214" s="277"/>
      <c r="W214" s="277"/>
      <c r="X214" s="277"/>
      <c r="Y214" s="277"/>
      <c r="Z214" s="277"/>
      <c r="AA214" s="277"/>
      <c r="AB214" s="279"/>
      <c r="AC214" s="278"/>
      <c r="AD214" s="278"/>
      <c r="AE214" s="278"/>
      <c r="AF214" s="278"/>
      <c r="AG214" s="278"/>
      <c r="AH214" s="278"/>
      <c r="AI214" s="278"/>
      <c r="AJ214" s="278"/>
      <c r="AK214" s="278"/>
      <c r="AL214" s="278"/>
      <c r="AM214" s="278"/>
      <c r="AN214" s="278"/>
      <c r="AO214" s="278"/>
      <c r="AP214" s="278"/>
      <c r="AQ214" s="278"/>
      <c r="AR214" s="278"/>
      <c r="AS214" s="278"/>
    </row>
    <row r="215" spans="2:45" s="10" customFormat="1" x14ac:dyDescent="0.2">
      <c r="B215" s="14"/>
      <c r="C215" s="276"/>
      <c r="D215" s="277"/>
      <c r="E215" s="277"/>
      <c r="F215" s="277"/>
      <c r="G215" s="277"/>
      <c r="H215" s="277"/>
      <c r="I215" s="277"/>
      <c r="J215" s="277"/>
      <c r="K215" s="277"/>
      <c r="L215" s="277"/>
      <c r="M215" s="277"/>
      <c r="N215" s="277"/>
      <c r="O215" s="277"/>
      <c r="P215" s="277"/>
      <c r="Q215" s="277"/>
      <c r="R215" s="277"/>
      <c r="S215" s="277"/>
      <c r="T215" s="277"/>
      <c r="U215" s="277"/>
      <c r="V215" s="277"/>
      <c r="W215" s="277"/>
      <c r="X215" s="277"/>
      <c r="Y215" s="277"/>
      <c r="Z215" s="277"/>
      <c r="AA215" s="277"/>
      <c r="AB215" s="279"/>
      <c r="AC215" s="278"/>
      <c r="AD215" s="278"/>
      <c r="AE215" s="278"/>
      <c r="AF215" s="278"/>
      <c r="AG215" s="278"/>
      <c r="AH215" s="278"/>
      <c r="AI215" s="278"/>
      <c r="AJ215" s="278"/>
      <c r="AK215" s="278"/>
      <c r="AL215" s="278"/>
      <c r="AM215" s="278"/>
      <c r="AN215" s="278"/>
      <c r="AO215" s="278"/>
      <c r="AP215" s="278"/>
      <c r="AQ215" s="278"/>
      <c r="AR215" s="278"/>
      <c r="AS215" s="278"/>
    </row>
    <row r="216" spans="2:45" s="10" customFormat="1" x14ac:dyDescent="0.2">
      <c r="B216" s="14"/>
      <c r="C216" s="276"/>
      <c r="D216" s="277"/>
      <c r="E216" s="277"/>
      <c r="F216" s="277"/>
      <c r="G216" s="277"/>
      <c r="H216" s="277"/>
      <c r="I216" s="277"/>
      <c r="J216" s="277"/>
      <c r="K216" s="277"/>
      <c r="L216" s="277"/>
      <c r="M216" s="277"/>
      <c r="N216" s="277"/>
      <c r="O216" s="277"/>
      <c r="P216" s="277"/>
      <c r="Q216" s="277"/>
      <c r="R216" s="277"/>
      <c r="S216" s="277"/>
      <c r="T216" s="277"/>
      <c r="U216" s="277"/>
      <c r="V216" s="277"/>
      <c r="W216" s="277"/>
      <c r="X216" s="277"/>
      <c r="Y216" s="277"/>
      <c r="Z216" s="277"/>
      <c r="AA216" s="277"/>
      <c r="AB216" s="279"/>
      <c r="AC216" s="278"/>
      <c r="AD216" s="278"/>
      <c r="AE216" s="278"/>
      <c r="AF216" s="278"/>
      <c r="AG216" s="278"/>
      <c r="AH216" s="278"/>
      <c r="AI216" s="278"/>
      <c r="AJ216" s="278"/>
      <c r="AK216" s="278"/>
      <c r="AL216" s="278"/>
      <c r="AM216" s="278"/>
      <c r="AN216" s="278"/>
      <c r="AO216" s="278"/>
      <c r="AP216" s="278"/>
      <c r="AQ216" s="278"/>
      <c r="AR216" s="278"/>
      <c r="AS216" s="278"/>
    </row>
    <row r="217" spans="2:45" s="10" customFormat="1" x14ac:dyDescent="0.2">
      <c r="B217" s="14"/>
      <c r="C217" s="276"/>
      <c r="D217" s="277"/>
      <c r="E217" s="277"/>
      <c r="F217" s="277"/>
      <c r="G217" s="277"/>
      <c r="H217" s="277"/>
      <c r="I217" s="277"/>
      <c r="J217" s="277"/>
      <c r="K217" s="277"/>
      <c r="L217" s="277"/>
      <c r="M217" s="277"/>
      <c r="N217" s="277"/>
      <c r="O217" s="277"/>
      <c r="P217" s="277"/>
      <c r="Q217" s="277"/>
      <c r="R217" s="277"/>
      <c r="S217" s="277"/>
      <c r="T217" s="277"/>
      <c r="U217" s="277"/>
      <c r="V217" s="277"/>
      <c r="W217" s="277"/>
      <c r="X217" s="277"/>
      <c r="Y217" s="277"/>
      <c r="Z217" s="277"/>
      <c r="AA217" s="277"/>
      <c r="AB217" s="279"/>
      <c r="AC217" s="278"/>
      <c r="AD217" s="278"/>
      <c r="AE217" s="278"/>
      <c r="AF217" s="278"/>
      <c r="AG217" s="278"/>
      <c r="AH217" s="278"/>
      <c r="AI217" s="278"/>
      <c r="AJ217" s="278"/>
      <c r="AK217" s="278"/>
      <c r="AL217" s="278"/>
      <c r="AM217" s="278"/>
      <c r="AN217" s="278"/>
      <c r="AO217" s="278"/>
      <c r="AP217" s="278"/>
      <c r="AQ217" s="278"/>
      <c r="AR217" s="278"/>
      <c r="AS217" s="278"/>
    </row>
    <row r="218" spans="2:45" s="10" customFormat="1" x14ac:dyDescent="0.2">
      <c r="B218" s="14"/>
      <c r="C218" s="276"/>
      <c r="D218" s="277"/>
      <c r="E218" s="277"/>
      <c r="F218" s="277"/>
      <c r="G218" s="277"/>
      <c r="H218" s="277"/>
      <c r="I218" s="277"/>
      <c r="J218" s="277"/>
      <c r="K218" s="277"/>
      <c r="L218" s="277"/>
      <c r="M218" s="277"/>
      <c r="N218" s="277"/>
      <c r="O218" s="277"/>
      <c r="P218" s="277"/>
      <c r="Q218" s="277"/>
      <c r="R218" s="277"/>
      <c r="S218" s="277"/>
      <c r="T218" s="277"/>
      <c r="U218" s="277"/>
      <c r="V218" s="277"/>
      <c r="W218" s="277"/>
      <c r="X218" s="277"/>
      <c r="Y218" s="277"/>
      <c r="Z218" s="277"/>
      <c r="AA218" s="277"/>
      <c r="AB218" s="279"/>
      <c r="AC218" s="278"/>
      <c r="AD218" s="278"/>
      <c r="AE218" s="278"/>
      <c r="AF218" s="278"/>
      <c r="AG218" s="278"/>
      <c r="AH218" s="278"/>
      <c r="AI218" s="278"/>
      <c r="AJ218" s="278"/>
      <c r="AK218" s="278"/>
      <c r="AL218" s="278"/>
      <c r="AM218" s="278"/>
      <c r="AN218" s="278"/>
      <c r="AO218" s="278"/>
      <c r="AP218" s="278"/>
      <c r="AQ218" s="278"/>
      <c r="AR218" s="278"/>
      <c r="AS218" s="278"/>
    </row>
    <row r="219" spans="2:45" s="10" customFormat="1" x14ac:dyDescent="0.2">
      <c r="B219" s="14"/>
      <c r="C219" s="276"/>
      <c r="D219" s="277"/>
      <c r="E219" s="277"/>
      <c r="F219" s="277"/>
      <c r="G219" s="277"/>
      <c r="H219" s="277"/>
      <c r="I219" s="277"/>
      <c r="J219" s="277"/>
      <c r="K219" s="277"/>
      <c r="L219" s="277"/>
      <c r="M219" s="277"/>
      <c r="N219" s="277"/>
      <c r="O219" s="277"/>
      <c r="P219" s="277"/>
      <c r="Q219" s="277"/>
      <c r="R219" s="277"/>
      <c r="S219" s="277"/>
      <c r="T219" s="277"/>
      <c r="U219" s="277"/>
      <c r="V219" s="277"/>
      <c r="W219" s="277"/>
      <c r="X219" s="277"/>
      <c r="Y219" s="277"/>
      <c r="Z219" s="277"/>
      <c r="AA219" s="277"/>
      <c r="AB219" s="279"/>
      <c r="AC219" s="278"/>
      <c r="AD219" s="278"/>
      <c r="AE219" s="278"/>
      <c r="AF219" s="278"/>
      <c r="AG219" s="278"/>
      <c r="AH219" s="278"/>
      <c r="AI219" s="278"/>
      <c r="AJ219" s="278"/>
      <c r="AK219" s="278"/>
      <c r="AL219" s="278"/>
      <c r="AM219" s="278"/>
      <c r="AN219" s="278"/>
      <c r="AO219" s="278"/>
      <c r="AP219" s="278"/>
      <c r="AQ219" s="278"/>
      <c r="AR219" s="278"/>
      <c r="AS219" s="278"/>
    </row>
    <row r="220" spans="2:45" s="10" customFormat="1" x14ac:dyDescent="0.2">
      <c r="B220" s="14"/>
      <c r="C220" s="276"/>
      <c r="D220" s="277"/>
      <c r="E220" s="277"/>
      <c r="F220" s="277"/>
      <c r="G220" s="277"/>
      <c r="H220" s="277"/>
      <c r="I220" s="277"/>
      <c r="J220" s="277"/>
      <c r="K220" s="277"/>
      <c r="L220" s="277"/>
      <c r="M220" s="277"/>
      <c r="N220" s="277"/>
      <c r="O220" s="277"/>
      <c r="P220" s="277"/>
      <c r="Q220" s="277"/>
      <c r="R220" s="277"/>
      <c r="S220" s="277"/>
      <c r="T220" s="277"/>
      <c r="U220" s="277"/>
      <c r="V220" s="277"/>
      <c r="W220" s="277"/>
      <c r="X220" s="277"/>
      <c r="Y220" s="277"/>
      <c r="Z220" s="277"/>
      <c r="AA220" s="277"/>
      <c r="AB220" s="279"/>
      <c r="AC220" s="278"/>
      <c r="AD220" s="278"/>
      <c r="AE220" s="278"/>
      <c r="AF220" s="278"/>
      <c r="AG220" s="278"/>
      <c r="AH220" s="278"/>
      <c r="AI220" s="278"/>
      <c r="AJ220" s="278"/>
      <c r="AK220" s="278"/>
      <c r="AL220" s="278"/>
      <c r="AM220" s="278"/>
      <c r="AN220" s="278"/>
      <c r="AO220" s="278"/>
      <c r="AP220" s="278"/>
      <c r="AQ220" s="278"/>
      <c r="AR220" s="278"/>
      <c r="AS220" s="278"/>
    </row>
    <row r="221" spans="2:45" s="10" customFormat="1" x14ac:dyDescent="0.2">
      <c r="B221" s="14"/>
      <c r="C221" s="276"/>
      <c r="D221" s="277"/>
      <c r="E221" s="277"/>
      <c r="F221" s="277"/>
      <c r="G221" s="277"/>
      <c r="H221" s="277"/>
      <c r="I221" s="277"/>
      <c r="J221" s="277"/>
      <c r="K221" s="277"/>
      <c r="L221" s="277"/>
      <c r="M221" s="277"/>
      <c r="N221" s="277"/>
      <c r="O221" s="277"/>
      <c r="P221" s="277"/>
      <c r="Q221" s="277"/>
      <c r="R221" s="277"/>
      <c r="S221" s="277"/>
      <c r="T221" s="277"/>
      <c r="U221" s="277"/>
      <c r="V221" s="277"/>
      <c r="W221" s="277"/>
      <c r="X221" s="277"/>
      <c r="Y221" s="277"/>
      <c r="Z221" s="277"/>
      <c r="AA221" s="277"/>
      <c r="AB221" s="279"/>
      <c r="AC221" s="278"/>
      <c r="AD221" s="278"/>
      <c r="AE221" s="278"/>
      <c r="AF221" s="278"/>
      <c r="AG221" s="278"/>
      <c r="AH221" s="278"/>
      <c r="AI221" s="278"/>
      <c r="AJ221" s="278"/>
      <c r="AK221" s="278"/>
      <c r="AL221" s="278"/>
      <c r="AM221" s="278"/>
      <c r="AN221" s="278"/>
      <c r="AO221" s="278"/>
      <c r="AP221" s="278"/>
      <c r="AQ221" s="278"/>
      <c r="AR221" s="278"/>
      <c r="AS221" s="278"/>
    </row>
    <row r="222" spans="2:45" s="10" customFormat="1" x14ac:dyDescent="0.2">
      <c r="B222" s="14"/>
      <c r="C222" s="276"/>
      <c r="D222" s="277"/>
      <c r="E222" s="277"/>
      <c r="F222" s="277"/>
      <c r="G222" s="277"/>
      <c r="H222" s="277"/>
      <c r="I222" s="277"/>
      <c r="J222" s="277"/>
      <c r="K222" s="277"/>
      <c r="L222" s="277"/>
      <c r="M222" s="277"/>
      <c r="N222" s="277"/>
      <c r="O222" s="277"/>
      <c r="P222" s="277"/>
      <c r="Q222" s="277"/>
      <c r="R222" s="277"/>
      <c r="S222" s="277"/>
      <c r="T222" s="277"/>
      <c r="U222" s="277"/>
      <c r="V222" s="277"/>
      <c r="W222" s="277"/>
      <c r="X222" s="277"/>
      <c r="Y222" s="277"/>
      <c r="Z222" s="277"/>
      <c r="AA222" s="277"/>
      <c r="AB222" s="279"/>
      <c r="AC222" s="278"/>
      <c r="AD222" s="278"/>
      <c r="AE222" s="278"/>
      <c r="AF222" s="278"/>
      <c r="AG222" s="278"/>
      <c r="AH222" s="278"/>
      <c r="AI222" s="278"/>
      <c r="AJ222" s="278"/>
      <c r="AK222" s="278"/>
      <c r="AL222" s="278"/>
      <c r="AM222" s="278"/>
      <c r="AN222" s="278"/>
      <c r="AO222" s="278"/>
      <c r="AP222" s="278"/>
      <c r="AQ222" s="278"/>
      <c r="AR222" s="278"/>
      <c r="AS222" s="278"/>
    </row>
    <row r="223" spans="2:45" s="10" customFormat="1" x14ac:dyDescent="0.2">
      <c r="B223" s="14"/>
      <c r="C223" s="276"/>
      <c r="D223" s="277"/>
      <c r="E223" s="277"/>
      <c r="F223" s="277"/>
      <c r="G223" s="277"/>
      <c r="H223" s="277"/>
      <c r="I223" s="277"/>
      <c r="J223" s="277"/>
      <c r="K223" s="277"/>
      <c r="L223" s="277"/>
      <c r="M223" s="277"/>
      <c r="N223" s="277"/>
      <c r="O223" s="277"/>
      <c r="P223" s="277"/>
      <c r="Q223" s="277"/>
      <c r="R223" s="277"/>
      <c r="S223" s="277"/>
      <c r="T223" s="277"/>
      <c r="U223" s="277"/>
      <c r="V223" s="277"/>
      <c r="W223" s="277"/>
      <c r="X223" s="277"/>
      <c r="Y223" s="277"/>
      <c r="Z223" s="277"/>
      <c r="AA223" s="277"/>
      <c r="AB223" s="279"/>
      <c r="AC223" s="278"/>
      <c r="AD223" s="278"/>
      <c r="AE223" s="278"/>
      <c r="AF223" s="278"/>
      <c r="AG223" s="278"/>
      <c r="AH223" s="278"/>
      <c r="AI223" s="278"/>
      <c r="AJ223" s="278"/>
      <c r="AK223" s="278"/>
      <c r="AL223" s="278"/>
      <c r="AM223" s="278"/>
      <c r="AN223" s="278"/>
      <c r="AO223" s="278"/>
      <c r="AP223" s="278"/>
      <c r="AQ223" s="278"/>
      <c r="AR223" s="278"/>
      <c r="AS223" s="278"/>
    </row>
    <row r="224" spans="2:45" s="10" customFormat="1" x14ac:dyDescent="0.2">
      <c r="B224" s="14"/>
      <c r="C224" s="276"/>
      <c r="D224" s="277"/>
      <c r="E224" s="277"/>
      <c r="F224" s="277"/>
      <c r="G224" s="277"/>
      <c r="H224" s="277"/>
      <c r="I224" s="277"/>
      <c r="J224" s="277"/>
      <c r="K224" s="277"/>
      <c r="L224" s="277"/>
      <c r="M224" s="277"/>
      <c r="N224" s="277"/>
      <c r="O224" s="277"/>
      <c r="P224" s="277"/>
      <c r="Q224" s="277"/>
      <c r="R224" s="277"/>
      <c r="S224" s="277"/>
      <c r="T224" s="277"/>
      <c r="U224" s="277"/>
      <c r="V224" s="277"/>
      <c r="W224" s="277"/>
      <c r="X224" s="277"/>
      <c r="Y224" s="277"/>
      <c r="Z224" s="277"/>
      <c r="AA224" s="277"/>
      <c r="AB224" s="279"/>
      <c r="AC224" s="278"/>
      <c r="AD224" s="278"/>
      <c r="AE224" s="278"/>
      <c r="AF224" s="278"/>
      <c r="AG224" s="278"/>
      <c r="AH224" s="278"/>
      <c r="AI224" s="278"/>
      <c r="AJ224" s="278"/>
      <c r="AK224" s="278"/>
      <c r="AL224" s="278"/>
      <c r="AM224" s="278"/>
      <c r="AN224" s="278"/>
      <c r="AO224" s="278"/>
      <c r="AP224" s="278"/>
      <c r="AQ224" s="278"/>
      <c r="AR224" s="278"/>
      <c r="AS224" s="278"/>
    </row>
    <row r="225" spans="2:45" s="10" customFormat="1" x14ac:dyDescent="0.2">
      <c r="B225" s="14"/>
      <c r="C225" s="276"/>
      <c r="D225" s="277"/>
      <c r="E225" s="277"/>
      <c r="F225" s="277"/>
      <c r="G225" s="277"/>
      <c r="H225" s="277"/>
      <c r="I225" s="277"/>
      <c r="J225" s="277"/>
      <c r="K225" s="277"/>
      <c r="L225" s="277"/>
      <c r="M225" s="277"/>
      <c r="N225" s="277"/>
      <c r="O225" s="277"/>
      <c r="P225" s="277"/>
      <c r="Q225" s="277"/>
      <c r="R225" s="277"/>
      <c r="S225" s="277"/>
      <c r="T225" s="277"/>
      <c r="U225" s="277"/>
      <c r="V225" s="277"/>
      <c r="W225" s="277"/>
      <c r="X225" s="277"/>
      <c r="Y225" s="277"/>
      <c r="Z225" s="277"/>
      <c r="AA225" s="277"/>
      <c r="AB225" s="279"/>
      <c r="AC225" s="278"/>
      <c r="AD225" s="278"/>
      <c r="AE225" s="278"/>
      <c r="AF225" s="278"/>
      <c r="AG225" s="278"/>
      <c r="AH225" s="278"/>
      <c r="AI225" s="278"/>
      <c r="AJ225" s="278"/>
      <c r="AK225" s="278"/>
      <c r="AL225" s="278"/>
      <c r="AM225" s="278"/>
      <c r="AN225" s="278"/>
      <c r="AO225" s="278"/>
      <c r="AP225" s="278"/>
      <c r="AQ225" s="278"/>
      <c r="AR225" s="278"/>
      <c r="AS225" s="278"/>
    </row>
    <row r="226" spans="2:45" s="10" customFormat="1" x14ac:dyDescent="0.2">
      <c r="B226" s="14"/>
      <c r="C226" s="276"/>
      <c r="D226" s="277"/>
      <c r="E226" s="277"/>
      <c r="F226" s="277"/>
      <c r="G226" s="277"/>
      <c r="H226" s="277"/>
      <c r="I226" s="277"/>
      <c r="J226" s="277"/>
      <c r="K226" s="277"/>
      <c r="L226" s="277"/>
      <c r="M226" s="277"/>
      <c r="N226" s="277"/>
      <c r="O226" s="277"/>
      <c r="P226" s="277"/>
      <c r="Q226" s="277"/>
      <c r="R226" s="277"/>
      <c r="S226" s="277"/>
      <c r="T226" s="277"/>
      <c r="U226" s="277"/>
      <c r="V226" s="277"/>
      <c r="W226" s="277"/>
      <c r="X226" s="277"/>
      <c r="Y226" s="277"/>
      <c r="Z226" s="277"/>
      <c r="AA226" s="277"/>
      <c r="AB226" s="279"/>
      <c r="AC226" s="278"/>
      <c r="AD226" s="278"/>
      <c r="AE226" s="278"/>
      <c r="AF226" s="278"/>
      <c r="AG226" s="278"/>
      <c r="AH226" s="278"/>
      <c r="AI226" s="278"/>
      <c r="AJ226" s="278"/>
      <c r="AK226" s="278"/>
      <c r="AL226" s="278"/>
      <c r="AM226" s="278"/>
      <c r="AN226" s="278"/>
      <c r="AO226" s="278"/>
      <c r="AP226" s="278"/>
      <c r="AQ226" s="278"/>
      <c r="AR226" s="278"/>
      <c r="AS226" s="278"/>
    </row>
    <row r="227" spans="2:45" s="10" customFormat="1" x14ac:dyDescent="0.2">
      <c r="B227" s="14"/>
      <c r="C227" s="276"/>
      <c r="D227" s="277"/>
      <c r="E227" s="277"/>
      <c r="F227" s="277"/>
      <c r="G227" s="277"/>
      <c r="H227" s="277"/>
      <c r="I227" s="277"/>
      <c r="J227" s="277"/>
      <c r="K227" s="277"/>
      <c r="L227" s="277"/>
      <c r="M227" s="277"/>
      <c r="N227" s="277"/>
      <c r="O227" s="277"/>
      <c r="P227" s="277"/>
      <c r="Q227" s="277"/>
      <c r="R227" s="277"/>
      <c r="S227" s="277"/>
      <c r="T227" s="277"/>
      <c r="U227" s="277"/>
      <c r="V227" s="277"/>
      <c r="W227" s="277"/>
      <c r="X227" s="277"/>
      <c r="Y227" s="277"/>
      <c r="Z227" s="277"/>
      <c r="AA227" s="277"/>
      <c r="AB227" s="279"/>
      <c r="AC227" s="278"/>
      <c r="AD227" s="278"/>
      <c r="AE227" s="278"/>
      <c r="AF227" s="278"/>
      <c r="AG227" s="278"/>
      <c r="AH227" s="278"/>
      <c r="AI227" s="278"/>
      <c r="AJ227" s="278"/>
      <c r="AK227" s="278"/>
      <c r="AL227" s="278"/>
      <c r="AM227" s="278"/>
      <c r="AN227" s="278"/>
      <c r="AO227" s="278"/>
      <c r="AP227" s="278"/>
      <c r="AQ227" s="278"/>
      <c r="AR227" s="278"/>
      <c r="AS227" s="278"/>
    </row>
    <row r="228" spans="2:45" s="10" customFormat="1" x14ac:dyDescent="0.2">
      <c r="B228" s="14"/>
      <c r="C228" s="276"/>
      <c r="D228" s="277"/>
      <c r="E228" s="277"/>
      <c r="F228" s="277"/>
      <c r="G228" s="277"/>
      <c r="H228" s="277"/>
      <c r="I228" s="277"/>
      <c r="J228" s="277"/>
      <c r="K228" s="277"/>
      <c r="L228" s="277"/>
      <c r="M228" s="277"/>
      <c r="N228" s="277"/>
      <c r="O228" s="277"/>
      <c r="P228" s="277"/>
      <c r="Q228" s="277"/>
      <c r="R228" s="277"/>
      <c r="S228" s="277"/>
      <c r="T228" s="277"/>
      <c r="U228" s="277"/>
      <c r="V228" s="277"/>
      <c r="W228" s="277"/>
      <c r="X228" s="277"/>
      <c r="Y228" s="277"/>
      <c r="Z228" s="277"/>
      <c r="AA228" s="277"/>
      <c r="AB228" s="279"/>
      <c r="AC228" s="278"/>
      <c r="AD228" s="278"/>
      <c r="AE228" s="278"/>
      <c r="AF228" s="278"/>
      <c r="AG228" s="278"/>
      <c r="AH228" s="278"/>
      <c r="AI228" s="278"/>
      <c r="AJ228" s="278"/>
      <c r="AK228" s="278"/>
      <c r="AL228" s="278"/>
      <c r="AM228" s="278"/>
      <c r="AN228" s="278"/>
      <c r="AO228" s="278"/>
      <c r="AP228" s="278"/>
      <c r="AQ228" s="278"/>
      <c r="AR228" s="278"/>
      <c r="AS228" s="278"/>
    </row>
    <row r="229" spans="2:45" s="10" customFormat="1" x14ac:dyDescent="0.2">
      <c r="B229" s="14"/>
      <c r="C229" s="276"/>
      <c r="D229" s="277"/>
      <c r="E229" s="277"/>
      <c r="F229" s="277"/>
      <c r="G229" s="277"/>
      <c r="H229" s="277"/>
      <c r="I229" s="277"/>
      <c r="J229" s="277"/>
      <c r="K229" s="277"/>
      <c r="L229" s="277"/>
      <c r="M229" s="277"/>
      <c r="N229" s="277"/>
      <c r="O229" s="277"/>
      <c r="P229" s="277"/>
      <c r="Q229" s="277"/>
      <c r="R229" s="277"/>
      <c r="S229" s="277"/>
      <c r="T229" s="277"/>
      <c r="U229" s="277"/>
      <c r="V229" s="277"/>
      <c r="W229" s="277"/>
      <c r="X229" s="277"/>
      <c r="Y229" s="277"/>
      <c r="Z229" s="277"/>
      <c r="AA229" s="277"/>
      <c r="AB229" s="279"/>
      <c r="AC229" s="278"/>
      <c r="AD229" s="278"/>
      <c r="AE229" s="278"/>
      <c r="AF229" s="278"/>
      <c r="AG229" s="278"/>
      <c r="AH229" s="278"/>
      <c r="AI229" s="278"/>
      <c r="AJ229" s="278"/>
      <c r="AK229" s="278"/>
      <c r="AL229" s="278"/>
      <c r="AM229" s="278"/>
      <c r="AN229" s="278"/>
      <c r="AO229" s="278"/>
      <c r="AP229" s="278"/>
      <c r="AQ229" s="278"/>
      <c r="AR229" s="278"/>
      <c r="AS229" s="278"/>
    </row>
    <row r="230" spans="2:45" s="10" customFormat="1" x14ac:dyDescent="0.2">
      <c r="B230" s="14"/>
      <c r="C230" s="276"/>
      <c r="D230" s="277"/>
      <c r="E230" s="277"/>
      <c r="F230" s="277"/>
      <c r="G230" s="277"/>
      <c r="H230" s="277"/>
      <c r="I230" s="277"/>
      <c r="J230" s="277"/>
      <c r="K230" s="277"/>
      <c r="L230" s="277"/>
      <c r="M230" s="277"/>
      <c r="N230" s="277"/>
      <c r="O230" s="277"/>
      <c r="P230" s="277"/>
      <c r="Q230" s="277"/>
      <c r="R230" s="277"/>
      <c r="S230" s="277"/>
      <c r="T230" s="277"/>
      <c r="U230" s="277"/>
      <c r="V230" s="277"/>
      <c r="W230" s="277"/>
      <c r="X230" s="277"/>
      <c r="Y230" s="277"/>
      <c r="Z230" s="277"/>
      <c r="AA230" s="277"/>
      <c r="AB230" s="279"/>
      <c r="AC230" s="278"/>
      <c r="AD230" s="278"/>
      <c r="AE230" s="278"/>
      <c r="AF230" s="278"/>
      <c r="AG230" s="278"/>
      <c r="AH230" s="278"/>
      <c r="AI230" s="278"/>
      <c r="AJ230" s="278"/>
      <c r="AK230" s="278"/>
      <c r="AL230" s="278"/>
      <c r="AM230" s="278"/>
      <c r="AN230" s="278"/>
      <c r="AO230" s="278"/>
      <c r="AP230" s="278"/>
      <c r="AQ230" s="278"/>
      <c r="AR230" s="278"/>
      <c r="AS230" s="278"/>
    </row>
    <row r="231" spans="2:45" s="10" customFormat="1" x14ac:dyDescent="0.2">
      <c r="B231" s="14"/>
      <c r="C231" s="276"/>
      <c r="D231" s="277"/>
      <c r="E231" s="277"/>
      <c r="F231" s="277"/>
      <c r="G231" s="277"/>
      <c r="H231" s="277"/>
      <c r="I231" s="277"/>
      <c r="J231" s="277"/>
      <c r="K231" s="277"/>
      <c r="L231" s="277"/>
      <c r="M231" s="277"/>
      <c r="N231" s="277"/>
      <c r="O231" s="277"/>
      <c r="P231" s="277"/>
      <c r="Q231" s="277"/>
      <c r="R231" s="277"/>
      <c r="S231" s="277"/>
      <c r="T231" s="277"/>
      <c r="U231" s="277"/>
      <c r="V231" s="277"/>
      <c r="W231" s="277"/>
      <c r="X231" s="277"/>
      <c r="Y231" s="277"/>
      <c r="Z231" s="277"/>
      <c r="AA231" s="277"/>
      <c r="AB231" s="279"/>
      <c r="AC231" s="278"/>
      <c r="AD231" s="278"/>
      <c r="AE231" s="278"/>
      <c r="AF231" s="278"/>
      <c r="AG231" s="278"/>
      <c r="AH231" s="278"/>
      <c r="AI231" s="278"/>
      <c r="AJ231" s="278"/>
      <c r="AK231" s="278"/>
      <c r="AL231" s="278"/>
      <c r="AM231" s="278"/>
      <c r="AN231" s="278"/>
      <c r="AO231" s="278"/>
      <c r="AP231" s="278"/>
      <c r="AQ231" s="278"/>
      <c r="AR231" s="278"/>
      <c r="AS231" s="278"/>
    </row>
    <row r="232" spans="2:45" s="10" customFormat="1" x14ac:dyDescent="0.2">
      <c r="B232" s="14"/>
      <c r="C232" s="276"/>
      <c r="D232" s="277"/>
      <c r="E232" s="277"/>
      <c r="F232" s="277"/>
      <c r="G232" s="277"/>
      <c r="H232" s="277"/>
      <c r="I232" s="277"/>
      <c r="J232" s="277"/>
      <c r="K232" s="277"/>
      <c r="L232" s="277"/>
      <c r="M232" s="277"/>
      <c r="N232" s="277"/>
      <c r="O232" s="277"/>
      <c r="P232" s="277"/>
      <c r="Q232" s="277"/>
      <c r="R232" s="277"/>
      <c r="S232" s="277"/>
      <c r="T232" s="277"/>
      <c r="U232" s="277"/>
      <c r="V232" s="277"/>
      <c r="W232" s="277"/>
      <c r="X232" s="277"/>
      <c r="Y232" s="277"/>
      <c r="Z232" s="277"/>
      <c r="AA232" s="277"/>
      <c r="AB232" s="279"/>
      <c r="AC232" s="278"/>
      <c r="AD232" s="278"/>
      <c r="AE232" s="278"/>
      <c r="AF232" s="278"/>
      <c r="AG232" s="278"/>
      <c r="AH232" s="278"/>
      <c r="AI232" s="278"/>
      <c r="AJ232" s="278"/>
      <c r="AK232" s="278"/>
      <c r="AL232" s="278"/>
      <c r="AM232" s="278"/>
      <c r="AN232" s="278"/>
      <c r="AO232" s="278"/>
      <c r="AP232" s="278"/>
      <c r="AQ232" s="278"/>
      <c r="AR232" s="278"/>
      <c r="AS232" s="278"/>
    </row>
    <row r="233" spans="2:45" s="10" customFormat="1" x14ac:dyDescent="0.2">
      <c r="B233" s="14"/>
      <c r="C233" s="276"/>
      <c r="D233" s="277"/>
      <c r="E233" s="277"/>
      <c r="F233" s="277"/>
      <c r="G233" s="277"/>
      <c r="H233" s="277"/>
      <c r="I233" s="277"/>
      <c r="J233" s="277"/>
      <c r="K233" s="277"/>
      <c r="L233" s="277"/>
      <c r="M233" s="277"/>
      <c r="N233" s="277"/>
      <c r="O233" s="277"/>
      <c r="P233" s="277"/>
      <c r="Q233" s="277"/>
      <c r="R233" s="277"/>
      <c r="S233" s="277"/>
      <c r="T233" s="277"/>
      <c r="U233" s="277"/>
      <c r="V233" s="277"/>
      <c r="W233" s="277"/>
      <c r="X233" s="277"/>
      <c r="Y233" s="277"/>
      <c r="Z233" s="277"/>
      <c r="AA233" s="277"/>
      <c r="AB233" s="279"/>
      <c r="AC233" s="278"/>
      <c r="AD233" s="278"/>
      <c r="AE233" s="278"/>
      <c r="AF233" s="278"/>
      <c r="AG233" s="278"/>
      <c r="AH233" s="278"/>
      <c r="AI233" s="278"/>
      <c r="AJ233" s="278"/>
      <c r="AK233" s="278"/>
      <c r="AL233" s="278"/>
      <c r="AM233" s="278"/>
      <c r="AN233" s="278"/>
      <c r="AO233" s="278"/>
      <c r="AP233" s="278"/>
      <c r="AQ233" s="278"/>
      <c r="AR233" s="278"/>
      <c r="AS233" s="278"/>
    </row>
    <row r="234" spans="2:45" s="10" customFormat="1" x14ac:dyDescent="0.2">
      <c r="B234" s="14"/>
      <c r="C234" s="276"/>
      <c r="D234" s="277"/>
      <c r="E234" s="277"/>
      <c r="F234" s="277"/>
      <c r="G234" s="277"/>
      <c r="H234" s="277"/>
      <c r="I234" s="277"/>
      <c r="J234" s="277"/>
      <c r="K234" s="277"/>
      <c r="L234" s="277"/>
      <c r="M234" s="277"/>
      <c r="N234" s="277"/>
      <c r="O234" s="277"/>
      <c r="P234" s="277"/>
      <c r="Q234" s="277"/>
      <c r="R234" s="277"/>
      <c r="S234" s="277"/>
      <c r="T234" s="277"/>
      <c r="U234" s="277"/>
      <c r="V234" s="277"/>
      <c r="W234" s="277"/>
      <c r="X234" s="277"/>
      <c r="Y234" s="277"/>
      <c r="Z234" s="277"/>
      <c r="AA234" s="277"/>
      <c r="AB234" s="279"/>
      <c r="AC234" s="278"/>
      <c r="AD234" s="278"/>
      <c r="AE234" s="278"/>
      <c r="AF234" s="278"/>
      <c r="AG234" s="278"/>
      <c r="AH234" s="278"/>
      <c r="AI234" s="278"/>
      <c r="AJ234" s="278"/>
      <c r="AK234" s="278"/>
      <c r="AL234" s="278"/>
      <c r="AM234" s="278"/>
      <c r="AN234" s="278"/>
      <c r="AO234" s="278"/>
      <c r="AP234" s="278"/>
      <c r="AQ234" s="278"/>
      <c r="AR234" s="278"/>
      <c r="AS234" s="278"/>
    </row>
    <row r="235" spans="2:45" s="10" customFormat="1" x14ac:dyDescent="0.2">
      <c r="B235" s="14"/>
      <c r="C235" s="276"/>
      <c r="D235" s="277"/>
      <c r="E235" s="277"/>
      <c r="F235" s="277"/>
      <c r="G235" s="277"/>
      <c r="H235" s="277"/>
      <c r="I235" s="277"/>
      <c r="J235" s="277"/>
      <c r="K235" s="277"/>
      <c r="L235" s="277"/>
      <c r="M235" s="277"/>
      <c r="N235" s="277"/>
      <c r="O235" s="277"/>
      <c r="P235" s="277"/>
      <c r="Q235" s="277"/>
      <c r="R235" s="277"/>
      <c r="S235" s="277"/>
      <c r="T235" s="277"/>
      <c r="U235" s="277"/>
      <c r="V235" s="277"/>
      <c r="W235" s="277"/>
      <c r="X235" s="277"/>
      <c r="Y235" s="277"/>
      <c r="Z235" s="277"/>
      <c r="AA235" s="277"/>
      <c r="AB235" s="279"/>
      <c r="AC235" s="278"/>
      <c r="AD235" s="278"/>
      <c r="AE235" s="278"/>
      <c r="AF235" s="278"/>
      <c r="AG235" s="278"/>
      <c r="AH235" s="278"/>
      <c r="AI235" s="278"/>
      <c r="AJ235" s="278"/>
      <c r="AK235" s="278"/>
      <c r="AL235" s="278"/>
      <c r="AM235" s="278"/>
      <c r="AN235" s="278"/>
      <c r="AO235" s="278"/>
      <c r="AP235" s="278"/>
      <c r="AQ235" s="278"/>
      <c r="AR235" s="278"/>
      <c r="AS235" s="278"/>
    </row>
    <row r="236" spans="2:45" s="10" customFormat="1" x14ac:dyDescent="0.2">
      <c r="B236" s="14"/>
      <c r="C236" s="276"/>
      <c r="D236" s="277"/>
      <c r="E236" s="277"/>
      <c r="F236" s="277"/>
      <c r="G236" s="277"/>
      <c r="H236" s="277"/>
      <c r="I236" s="277"/>
      <c r="J236" s="277"/>
      <c r="K236" s="277"/>
      <c r="L236" s="277"/>
      <c r="M236" s="277"/>
      <c r="N236" s="277"/>
      <c r="O236" s="277"/>
      <c r="P236" s="277"/>
      <c r="Q236" s="277"/>
      <c r="R236" s="277"/>
      <c r="S236" s="277"/>
      <c r="T236" s="277"/>
      <c r="U236" s="277"/>
      <c r="V236" s="277"/>
      <c r="W236" s="277"/>
      <c r="X236" s="277"/>
      <c r="Y236" s="277"/>
      <c r="Z236" s="277"/>
      <c r="AA236" s="277"/>
      <c r="AB236" s="279"/>
      <c r="AC236" s="278"/>
      <c r="AD236" s="278"/>
      <c r="AE236" s="278"/>
      <c r="AF236" s="278"/>
      <c r="AG236" s="278"/>
      <c r="AH236" s="278"/>
      <c r="AI236" s="278"/>
      <c r="AJ236" s="278"/>
      <c r="AK236" s="278"/>
      <c r="AL236" s="278"/>
      <c r="AM236" s="278"/>
      <c r="AN236" s="278"/>
      <c r="AO236" s="278"/>
      <c r="AP236" s="278"/>
      <c r="AQ236" s="278"/>
      <c r="AR236" s="278"/>
      <c r="AS236" s="278"/>
    </row>
    <row r="237" spans="2:45" s="10" customFormat="1" x14ac:dyDescent="0.2">
      <c r="B237" s="14"/>
      <c r="C237" s="276"/>
      <c r="D237" s="277"/>
      <c r="E237" s="277"/>
      <c r="F237" s="277"/>
      <c r="G237" s="277"/>
      <c r="H237" s="277"/>
      <c r="I237" s="277"/>
      <c r="J237" s="277"/>
      <c r="K237" s="277"/>
      <c r="L237" s="277"/>
      <c r="M237" s="277"/>
      <c r="N237" s="277"/>
      <c r="O237" s="277"/>
      <c r="P237" s="277"/>
      <c r="Q237" s="277"/>
      <c r="R237" s="277"/>
      <c r="S237" s="277"/>
      <c r="T237" s="277"/>
      <c r="U237" s="277"/>
      <c r="V237" s="277"/>
      <c r="W237" s="277"/>
      <c r="X237" s="277"/>
      <c r="Y237" s="277"/>
      <c r="Z237" s="277"/>
      <c r="AA237" s="277"/>
      <c r="AB237" s="279"/>
      <c r="AC237" s="278"/>
      <c r="AD237" s="278"/>
      <c r="AE237" s="278"/>
      <c r="AF237" s="278"/>
      <c r="AG237" s="278"/>
      <c r="AH237" s="278"/>
      <c r="AI237" s="278"/>
      <c r="AJ237" s="278"/>
      <c r="AK237" s="278"/>
      <c r="AL237" s="278"/>
      <c r="AM237" s="278"/>
      <c r="AN237" s="278"/>
      <c r="AO237" s="278"/>
      <c r="AP237" s="278"/>
      <c r="AQ237" s="278"/>
      <c r="AR237" s="278"/>
      <c r="AS237" s="278"/>
    </row>
    <row r="238" spans="2:45" s="10" customFormat="1" x14ac:dyDescent="0.2">
      <c r="B238" s="14"/>
      <c r="C238" s="276"/>
      <c r="D238" s="277"/>
      <c r="E238" s="277"/>
      <c r="F238" s="277"/>
      <c r="G238" s="277"/>
      <c r="H238" s="277"/>
      <c r="I238" s="277"/>
      <c r="J238" s="277"/>
      <c r="K238" s="277"/>
      <c r="L238" s="277"/>
      <c r="M238" s="277"/>
      <c r="N238" s="277"/>
      <c r="O238" s="277"/>
      <c r="P238" s="277"/>
      <c r="Q238" s="277"/>
      <c r="R238" s="277"/>
      <c r="S238" s="277"/>
      <c r="T238" s="277"/>
      <c r="U238" s="277"/>
      <c r="V238" s="277"/>
      <c r="W238" s="277"/>
      <c r="X238" s="277"/>
      <c r="Y238" s="277"/>
      <c r="Z238" s="277"/>
      <c r="AA238" s="277"/>
      <c r="AB238" s="279"/>
      <c r="AC238" s="278"/>
      <c r="AD238" s="278"/>
      <c r="AE238" s="278"/>
      <c r="AF238" s="278"/>
      <c r="AG238" s="278"/>
      <c r="AH238" s="278"/>
      <c r="AI238" s="278"/>
      <c r="AJ238" s="278"/>
      <c r="AK238" s="278"/>
      <c r="AL238" s="278"/>
      <c r="AM238" s="278"/>
      <c r="AN238" s="278"/>
      <c r="AO238" s="278"/>
      <c r="AP238" s="278"/>
      <c r="AQ238" s="278"/>
      <c r="AR238" s="278"/>
      <c r="AS238" s="278"/>
    </row>
    <row r="239" spans="2:45" s="10" customFormat="1" x14ac:dyDescent="0.2">
      <c r="B239" s="14"/>
      <c r="C239" s="276"/>
      <c r="D239" s="277"/>
      <c r="E239" s="277"/>
      <c r="F239" s="277"/>
      <c r="G239" s="277"/>
      <c r="H239" s="277"/>
      <c r="I239" s="277"/>
      <c r="J239" s="277"/>
      <c r="K239" s="277"/>
      <c r="L239" s="277"/>
      <c r="M239" s="277"/>
      <c r="N239" s="277"/>
      <c r="O239" s="277"/>
      <c r="P239" s="277"/>
      <c r="Q239" s="277"/>
      <c r="R239" s="277"/>
      <c r="S239" s="277"/>
      <c r="T239" s="277"/>
      <c r="U239" s="277"/>
      <c r="V239" s="277"/>
      <c r="W239" s="277"/>
      <c r="X239" s="277"/>
      <c r="Y239" s="277"/>
      <c r="Z239" s="277"/>
      <c r="AA239" s="277"/>
      <c r="AB239" s="279"/>
      <c r="AC239" s="278"/>
      <c r="AD239" s="278"/>
      <c r="AE239" s="278"/>
      <c r="AF239" s="278"/>
      <c r="AG239" s="278"/>
      <c r="AH239" s="278"/>
      <c r="AI239" s="278"/>
      <c r="AJ239" s="278"/>
      <c r="AK239" s="278"/>
      <c r="AL239" s="278"/>
      <c r="AM239" s="278"/>
      <c r="AN239" s="278"/>
      <c r="AO239" s="278"/>
      <c r="AP239" s="278"/>
      <c r="AQ239" s="278"/>
      <c r="AR239" s="278"/>
      <c r="AS239" s="278"/>
    </row>
    <row r="240" spans="2:45" s="10" customFormat="1" x14ac:dyDescent="0.2">
      <c r="B240" s="14"/>
      <c r="C240" s="276"/>
      <c r="D240" s="277"/>
      <c r="E240" s="277"/>
      <c r="F240" s="277"/>
      <c r="G240" s="277"/>
      <c r="H240" s="277"/>
      <c r="I240" s="277"/>
      <c r="J240" s="277"/>
      <c r="K240" s="277"/>
      <c r="L240" s="277"/>
      <c r="M240" s="277"/>
      <c r="N240" s="277"/>
      <c r="O240" s="277"/>
      <c r="P240" s="277"/>
      <c r="Q240" s="277"/>
      <c r="R240" s="277"/>
      <c r="S240" s="277"/>
      <c r="T240" s="277"/>
      <c r="U240" s="277"/>
      <c r="V240" s="277"/>
      <c r="W240" s="277"/>
      <c r="X240" s="277"/>
      <c r="Y240" s="277"/>
      <c r="Z240" s="277"/>
      <c r="AA240" s="277"/>
      <c r="AB240" s="279"/>
      <c r="AC240" s="278"/>
      <c r="AD240" s="278"/>
      <c r="AE240" s="278"/>
      <c r="AF240" s="278"/>
      <c r="AG240" s="278"/>
      <c r="AH240" s="278"/>
      <c r="AI240" s="278"/>
      <c r="AJ240" s="278"/>
      <c r="AK240" s="278"/>
      <c r="AL240" s="278"/>
      <c r="AM240" s="278"/>
      <c r="AN240" s="278"/>
      <c r="AO240" s="278"/>
      <c r="AP240" s="278"/>
      <c r="AQ240" s="278"/>
      <c r="AR240" s="278"/>
      <c r="AS240" s="278"/>
    </row>
    <row r="241" spans="2:45" s="10" customFormat="1" x14ac:dyDescent="0.2">
      <c r="B241" s="14"/>
      <c r="C241" s="276"/>
      <c r="D241" s="277"/>
      <c r="E241" s="277"/>
      <c r="F241" s="277"/>
      <c r="G241" s="277"/>
      <c r="H241" s="277"/>
      <c r="I241" s="277"/>
      <c r="J241" s="277"/>
      <c r="K241" s="277"/>
      <c r="L241" s="277"/>
      <c r="M241" s="277"/>
      <c r="N241" s="277"/>
      <c r="O241" s="277"/>
      <c r="P241" s="277"/>
      <c r="Q241" s="277"/>
      <c r="R241" s="277"/>
      <c r="S241" s="277"/>
      <c r="T241" s="277"/>
      <c r="U241" s="277"/>
      <c r="V241" s="277"/>
      <c r="W241" s="277"/>
      <c r="X241" s="277"/>
      <c r="Y241" s="277"/>
      <c r="Z241" s="277"/>
      <c r="AA241" s="277"/>
      <c r="AB241" s="279"/>
      <c r="AC241" s="278"/>
      <c r="AD241" s="278"/>
      <c r="AE241" s="278"/>
      <c r="AF241" s="278"/>
      <c r="AG241" s="278"/>
      <c r="AH241" s="278"/>
      <c r="AI241" s="278"/>
      <c r="AJ241" s="278"/>
      <c r="AK241" s="278"/>
      <c r="AL241" s="278"/>
      <c r="AM241" s="278"/>
      <c r="AN241" s="278"/>
      <c r="AO241" s="278"/>
      <c r="AP241" s="278"/>
      <c r="AQ241" s="278"/>
      <c r="AR241" s="278"/>
      <c r="AS241" s="278"/>
    </row>
    <row r="242" spans="2:45" s="10" customFormat="1" x14ac:dyDescent="0.2">
      <c r="B242" s="14"/>
      <c r="C242" s="276"/>
      <c r="D242" s="277"/>
      <c r="E242" s="277"/>
      <c r="F242" s="277"/>
      <c r="G242" s="277"/>
      <c r="H242" s="277"/>
      <c r="I242" s="277"/>
      <c r="J242" s="277"/>
      <c r="K242" s="277"/>
      <c r="L242" s="277"/>
      <c r="M242" s="277"/>
      <c r="N242" s="277"/>
      <c r="O242" s="277"/>
      <c r="P242" s="277"/>
      <c r="Q242" s="277"/>
      <c r="R242" s="277"/>
      <c r="S242" s="277"/>
      <c r="T242" s="277"/>
      <c r="U242" s="277"/>
      <c r="V242" s="277"/>
      <c r="W242" s="277"/>
      <c r="X242" s="277"/>
      <c r="Y242" s="277"/>
      <c r="Z242" s="277"/>
      <c r="AA242" s="277"/>
      <c r="AB242" s="279"/>
      <c r="AC242" s="278"/>
      <c r="AD242" s="278"/>
      <c r="AE242" s="278"/>
      <c r="AF242" s="278"/>
      <c r="AG242" s="278"/>
      <c r="AH242" s="278"/>
      <c r="AI242" s="278"/>
      <c r="AJ242" s="278"/>
      <c r="AK242" s="278"/>
      <c r="AL242" s="278"/>
      <c r="AM242" s="278"/>
      <c r="AN242" s="278"/>
      <c r="AO242" s="278"/>
      <c r="AP242" s="278"/>
      <c r="AQ242" s="278"/>
      <c r="AR242" s="278"/>
      <c r="AS242" s="278"/>
    </row>
    <row r="243" spans="2:45" s="10" customFormat="1" x14ac:dyDescent="0.2">
      <c r="B243" s="14"/>
      <c r="C243" s="276"/>
      <c r="D243" s="277"/>
      <c r="E243" s="277"/>
      <c r="F243" s="277"/>
      <c r="G243" s="277"/>
      <c r="H243" s="277"/>
      <c r="I243" s="277"/>
      <c r="J243" s="277"/>
      <c r="K243" s="277"/>
      <c r="L243" s="277"/>
      <c r="M243" s="277"/>
      <c r="N243" s="277"/>
      <c r="O243" s="277"/>
      <c r="P243" s="277"/>
      <c r="Q243" s="277"/>
      <c r="R243" s="277"/>
      <c r="S243" s="277"/>
      <c r="T243" s="277"/>
      <c r="U243" s="277"/>
      <c r="V243" s="277"/>
      <c r="W243" s="277"/>
      <c r="X243" s="277"/>
      <c r="Y243" s="277"/>
      <c r="Z243" s="277"/>
      <c r="AA243" s="277"/>
      <c r="AB243" s="279"/>
      <c r="AC243" s="278"/>
      <c r="AD243" s="278"/>
      <c r="AE243" s="278"/>
      <c r="AF243" s="278"/>
      <c r="AG243" s="278"/>
      <c r="AH243" s="278"/>
      <c r="AI243" s="278"/>
      <c r="AJ243" s="278"/>
      <c r="AK243" s="278"/>
      <c r="AL243" s="278"/>
      <c r="AM243" s="278"/>
      <c r="AN243" s="278"/>
      <c r="AO243" s="278"/>
      <c r="AP243" s="278"/>
      <c r="AQ243" s="278"/>
      <c r="AR243" s="278"/>
      <c r="AS243" s="278"/>
    </row>
    <row r="244" spans="2:45" s="10" customFormat="1" x14ac:dyDescent="0.2">
      <c r="B244" s="14"/>
      <c r="C244" s="276"/>
      <c r="D244" s="277"/>
      <c r="E244" s="277"/>
      <c r="F244" s="277"/>
      <c r="G244" s="277"/>
      <c r="H244" s="277"/>
      <c r="I244" s="277"/>
      <c r="J244" s="277"/>
      <c r="K244" s="277"/>
      <c r="L244" s="277"/>
      <c r="M244" s="277"/>
      <c r="N244" s="277"/>
      <c r="O244" s="277"/>
      <c r="P244" s="277"/>
      <c r="Q244" s="277"/>
      <c r="R244" s="277"/>
      <c r="S244" s="277"/>
      <c r="T244" s="277"/>
      <c r="U244" s="277"/>
      <c r="V244" s="277"/>
      <c r="W244" s="277"/>
      <c r="X244" s="277"/>
      <c r="Y244" s="277"/>
      <c r="Z244" s="277"/>
      <c r="AA244" s="277"/>
      <c r="AB244" s="279"/>
      <c r="AC244" s="278"/>
      <c r="AD244" s="278"/>
      <c r="AE244" s="278"/>
      <c r="AF244" s="278"/>
      <c r="AG244" s="278"/>
      <c r="AH244" s="278"/>
      <c r="AI244" s="278"/>
      <c r="AJ244" s="278"/>
      <c r="AK244" s="278"/>
      <c r="AL244" s="278"/>
      <c r="AM244" s="278"/>
      <c r="AN244" s="278"/>
      <c r="AO244" s="278"/>
      <c r="AP244" s="278"/>
      <c r="AQ244" s="278"/>
      <c r="AR244" s="278"/>
      <c r="AS244" s="278"/>
    </row>
    <row r="245" spans="2:45" s="10" customFormat="1" x14ac:dyDescent="0.2">
      <c r="B245" s="14"/>
      <c r="C245" s="276"/>
      <c r="D245" s="277"/>
      <c r="E245" s="277"/>
      <c r="F245" s="277"/>
      <c r="G245" s="277"/>
      <c r="H245" s="277"/>
      <c r="I245" s="277"/>
      <c r="J245" s="277"/>
      <c r="K245" s="277"/>
      <c r="L245" s="277"/>
      <c r="M245" s="277"/>
      <c r="N245" s="277"/>
      <c r="O245" s="277"/>
      <c r="P245" s="277"/>
      <c r="Q245" s="277"/>
      <c r="R245" s="277"/>
      <c r="S245" s="277"/>
      <c r="T245" s="277"/>
      <c r="U245" s="277"/>
      <c r="V245" s="277"/>
      <c r="W245" s="277"/>
      <c r="X245" s="277"/>
      <c r="Y245" s="277"/>
      <c r="Z245" s="277"/>
      <c r="AA245" s="277"/>
      <c r="AB245" s="279"/>
      <c r="AC245" s="278"/>
      <c r="AD245" s="278"/>
      <c r="AE245" s="278"/>
      <c r="AF245" s="278"/>
      <c r="AG245" s="278"/>
      <c r="AH245" s="278"/>
      <c r="AI245" s="278"/>
      <c r="AJ245" s="278"/>
      <c r="AK245" s="278"/>
      <c r="AL245" s="278"/>
      <c r="AM245" s="278"/>
      <c r="AN245" s="278"/>
      <c r="AO245" s="278"/>
      <c r="AP245" s="278"/>
      <c r="AQ245" s="278"/>
      <c r="AR245" s="278"/>
      <c r="AS245" s="278"/>
    </row>
    <row r="246" spans="2:45" s="10" customFormat="1" x14ac:dyDescent="0.2">
      <c r="B246" s="14"/>
      <c r="C246" s="276"/>
      <c r="D246" s="277"/>
      <c r="E246" s="277"/>
      <c r="F246" s="277"/>
      <c r="G246" s="277"/>
      <c r="H246" s="277"/>
      <c r="I246" s="277"/>
      <c r="J246" s="277"/>
      <c r="K246" s="277"/>
      <c r="L246" s="277"/>
      <c r="M246" s="277"/>
      <c r="N246" s="277"/>
      <c r="O246" s="277"/>
      <c r="P246" s="277"/>
      <c r="Q246" s="277"/>
      <c r="R246" s="277"/>
      <c r="S246" s="277"/>
      <c r="T246" s="277"/>
      <c r="U246" s="277"/>
      <c r="V246" s="277"/>
      <c r="W246" s="277"/>
      <c r="X246" s="277"/>
      <c r="Y246" s="277"/>
      <c r="Z246" s="277"/>
      <c r="AA246" s="277"/>
      <c r="AB246" s="279"/>
      <c r="AC246" s="278"/>
      <c r="AD246" s="278"/>
      <c r="AE246" s="278"/>
      <c r="AF246" s="278"/>
      <c r="AG246" s="278"/>
      <c r="AH246" s="278"/>
      <c r="AI246" s="278"/>
      <c r="AJ246" s="278"/>
      <c r="AK246" s="278"/>
      <c r="AL246" s="278"/>
      <c r="AM246" s="278"/>
      <c r="AN246" s="278"/>
      <c r="AO246" s="278"/>
      <c r="AP246" s="278"/>
      <c r="AQ246" s="278"/>
      <c r="AR246" s="278"/>
      <c r="AS246" s="278"/>
    </row>
    <row r="247" spans="2:45" s="10" customFormat="1" x14ac:dyDescent="0.2">
      <c r="B247" s="14"/>
      <c r="C247" s="276"/>
      <c r="D247" s="277"/>
      <c r="E247" s="277"/>
      <c r="F247" s="277"/>
      <c r="G247" s="277"/>
      <c r="H247" s="277"/>
      <c r="I247" s="277"/>
      <c r="J247" s="277"/>
      <c r="K247" s="277"/>
      <c r="L247" s="277"/>
      <c r="M247" s="277"/>
      <c r="N247" s="277"/>
      <c r="O247" s="277"/>
      <c r="P247" s="277"/>
      <c r="Q247" s="277"/>
      <c r="R247" s="277"/>
      <c r="S247" s="277"/>
      <c r="T247" s="277"/>
      <c r="U247" s="277"/>
      <c r="V247" s="277"/>
      <c r="W247" s="277"/>
      <c r="X247" s="277"/>
      <c r="Y247" s="277"/>
      <c r="Z247" s="277"/>
      <c r="AA247" s="277"/>
      <c r="AB247" s="279"/>
      <c r="AC247" s="278"/>
      <c r="AD247" s="278"/>
      <c r="AE247" s="278"/>
      <c r="AF247" s="278"/>
      <c r="AG247" s="278"/>
      <c r="AH247" s="278"/>
      <c r="AI247" s="278"/>
      <c r="AJ247" s="278"/>
      <c r="AK247" s="278"/>
      <c r="AL247" s="278"/>
      <c r="AM247" s="278"/>
      <c r="AN247" s="278"/>
      <c r="AO247" s="278"/>
      <c r="AP247" s="278"/>
      <c r="AQ247" s="278"/>
      <c r="AR247" s="278"/>
      <c r="AS247" s="278"/>
    </row>
    <row r="248" spans="2:45" s="10" customFormat="1" x14ac:dyDescent="0.2">
      <c r="B248" s="14"/>
      <c r="C248" s="276"/>
      <c r="D248" s="277"/>
      <c r="E248" s="277"/>
      <c r="F248" s="277"/>
      <c r="G248" s="277"/>
      <c r="H248" s="277"/>
      <c r="I248" s="277"/>
      <c r="J248" s="277"/>
      <c r="K248" s="277"/>
      <c r="L248" s="277"/>
      <c r="M248" s="277"/>
      <c r="N248" s="277"/>
      <c r="O248" s="277"/>
      <c r="P248" s="277"/>
      <c r="Q248" s="277"/>
      <c r="R248" s="277"/>
      <c r="S248" s="277"/>
      <c r="T248" s="277"/>
      <c r="U248" s="277"/>
      <c r="V248" s="277"/>
      <c r="W248" s="277"/>
      <c r="X248" s="277"/>
      <c r="Y248" s="277"/>
      <c r="Z248" s="277"/>
      <c r="AA248" s="277"/>
      <c r="AB248" s="279"/>
      <c r="AC248" s="278"/>
      <c r="AD248" s="278"/>
      <c r="AE248" s="278"/>
      <c r="AF248" s="278"/>
      <c r="AG248" s="278"/>
      <c r="AH248" s="278"/>
      <c r="AI248" s="278"/>
      <c r="AJ248" s="278"/>
      <c r="AK248" s="278"/>
      <c r="AL248" s="278"/>
      <c r="AM248" s="278"/>
      <c r="AN248" s="278"/>
      <c r="AO248" s="278"/>
      <c r="AP248" s="278"/>
      <c r="AQ248" s="278"/>
      <c r="AR248" s="278"/>
      <c r="AS248" s="278"/>
    </row>
    <row r="249" spans="2:45" s="10" customFormat="1" x14ac:dyDescent="0.2">
      <c r="B249" s="14"/>
      <c r="C249" s="276"/>
      <c r="D249" s="277"/>
      <c r="E249" s="277"/>
      <c r="F249" s="277"/>
      <c r="G249" s="277"/>
      <c r="H249" s="277"/>
      <c r="I249" s="277"/>
      <c r="J249" s="277"/>
      <c r="K249" s="277"/>
      <c r="L249" s="277"/>
      <c r="M249" s="277"/>
      <c r="N249" s="277"/>
      <c r="O249" s="277"/>
      <c r="P249" s="277"/>
      <c r="Q249" s="277"/>
      <c r="R249" s="277"/>
      <c r="S249" s="277"/>
      <c r="T249" s="277"/>
      <c r="U249" s="277"/>
      <c r="V249" s="277"/>
      <c r="W249" s="277"/>
      <c r="X249" s="277"/>
      <c r="Y249" s="277"/>
      <c r="Z249" s="277"/>
      <c r="AA249" s="277"/>
      <c r="AB249" s="279"/>
      <c r="AC249" s="278"/>
      <c r="AD249" s="278"/>
      <c r="AE249" s="278"/>
      <c r="AF249" s="278"/>
      <c r="AG249" s="278"/>
      <c r="AH249" s="278"/>
      <c r="AI249" s="278"/>
      <c r="AJ249" s="278"/>
      <c r="AK249" s="278"/>
      <c r="AL249" s="278"/>
      <c r="AM249" s="278"/>
      <c r="AN249" s="278"/>
      <c r="AO249" s="278"/>
      <c r="AP249" s="278"/>
      <c r="AQ249" s="278"/>
      <c r="AR249" s="278"/>
      <c r="AS249" s="278"/>
    </row>
    <row r="250" spans="2:45" s="10" customFormat="1" x14ac:dyDescent="0.2">
      <c r="B250" s="14"/>
      <c r="C250" s="276"/>
      <c r="D250" s="277"/>
      <c r="E250" s="277"/>
      <c r="F250" s="277"/>
      <c r="G250" s="277"/>
      <c r="H250" s="277"/>
      <c r="I250" s="277"/>
      <c r="J250" s="277"/>
      <c r="K250" s="277"/>
      <c r="L250" s="277"/>
      <c r="M250" s="277"/>
      <c r="N250" s="277"/>
      <c r="O250" s="277"/>
      <c r="P250" s="277"/>
      <c r="Q250" s="277"/>
      <c r="R250" s="277"/>
      <c r="S250" s="277"/>
      <c r="T250" s="277"/>
      <c r="U250" s="277"/>
      <c r="V250" s="277"/>
      <c r="W250" s="277"/>
      <c r="X250" s="277"/>
      <c r="Y250" s="277"/>
      <c r="Z250" s="277"/>
      <c r="AA250" s="277"/>
      <c r="AB250" s="279"/>
      <c r="AC250" s="278"/>
      <c r="AD250" s="278"/>
      <c r="AE250" s="278"/>
      <c r="AF250" s="278"/>
      <c r="AG250" s="278"/>
      <c r="AH250" s="278"/>
      <c r="AI250" s="278"/>
      <c r="AJ250" s="278"/>
      <c r="AK250" s="278"/>
      <c r="AL250" s="278"/>
      <c r="AM250" s="278"/>
      <c r="AN250" s="278"/>
      <c r="AO250" s="278"/>
      <c r="AP250" s="278"/>
      <c r="AQ250" s="278"/>
      <c r="AR250" s="278"/>
      <c r="AS250" s="278"/>
    </row>
    <row r="251" spans="2:45" s="10" customFormat="1" x14ac:dyDescent="0.2">
      <c r="B251" s="14"/>
      <c r="C251" s="276"/>
      <c r="D251" s="277"/>
      <c r="E251" s="277"/>
      <c r="F251" s="277"/>
      <c r="G251" s="277"/>
      <c r="H251" s="277"/>
      <c r="I251" s="277"/>
      <c r="J251" s="277"/>
      <c r="K251" s="277"/>
      <c r="L251" s="277"/>
      <c r="M251" s="277"/>
      <c r="N251" s="277"/>
      <c r="O251" s="277"/>
      <c r="P251" s="277"/>
      <c r="Q251" s="277"/>
      <c r="R251" s="277"/>
      <c r="S251" s="277"/>
      <c r="T251" s="277"/>
      <c r="U251" s="277"/>
      <c r="V251" s="277"/>
      <c r="W251" s="277"/>
      <c r="X251" s="277"/>
      <c r="Y251" s="277"/>
      <c r="Z251" s="277"/>
      <c r="AA251" s="277"/>
      <c r="AB251" s="279"/>
      <c r="AC251" s="278"/>
      <c r="AD251" s="278"/>
      <c r="AE251" s="278"/>
      <c r="AF251" s="278"/>
      <c r="AG251" s="278"/>
      <c r="AH251" s="278"/>
      <c r="AI251" s="278"/>
      <c r="AJ251" s="278"/>
      <c r="AK251" s="278"/>
      <c r="AL251" s="278"/>
      <c r="AM251" s="278"/>
      <c r="AN251" s="278"/>
      <c r="AO251" s="278"/>
      <c r="AP251" s="278"/>
      <c r="AQ251" s="278"/>
      <c r="AR251" s="278"/>
      <c r="AS251" s="278"/>
    </row>
    <row r="252" spans="2:45" s="10" customFormat="1" x14ac:dyDescent="0.2">
      <c r="B252" s="14"/>
      <c r="C252" s="276"/>
      <c r="D252" s="277"/>
      <c r="E252" s="277"/>
      <c r="F252" s="277"/>
      <c r="G252" s="277"/>
      <c r="H252" s="277"/>
      <c r="I252" s="277"/>
      <c r="J252" s="277"/>
      <c r="K252" s="277"/>
      <c r="L252" s="277"/>
      <c r="M252" s="277"/>
      <c r="N252" s="277"/>
      <c r="O252" s="277"/>
      <c r="P252" s="277"/>
      <c r="Q252" s="277"/>
      <c r="R252" s="277"/>
      <c r="S252" s="277"/>
      <c r="T252" s="277"/>
      <c r="U252" s="277"/>
      <c r="V252" s="277"/>
      <c r="W252" s="277"/>
      <c r="X252" s="277"/>
      <c r="Y252" s="277"/>
      <c r="Z252" s="277"/>
      <c r="AA252" s="277"/>
      <c r="AB252" s="279"/>
      <c r="AC252" s="278"/>
      <c r="AD252" s="278"/>
      <c r="AE252" s="278"/>
      <c r="AF252" s="278"/>
      <c r="AG252" s="278"/>
      <c r="AH252" s="278"/>
      <c r="AI252" s="278"/>
      <c r="AJ252" s="278"/>
      <c r="AK252" s="278"/>
      <c r="AL252" s="278"/>
      <c r="AM252" s="278"/>
      <c r="AN252" s="278"/>
      <c r="AO252" s="278"/>
      <c r="AP252" s="278"/>
      <c r="AQ252" s="278"/>
      <c r="AR252" s="278"/>
      <c r="AS252" s="278"/>
    </row>
    <row r="253" spans="2:45" s="10" customFormat="1" x14ac:dyDescent="0.2">
      <c r="B253" s="14"/>
      <c r="C253" s="276"/>
      <c r="D253" s="277"/>
      <c r="E253" s="277"/>
      <c r="F253" s="277"/>
      <c r="G253" s="277"/>
      <c r="H253" s="277"/>
      <c r="I253" s="277"/>
      <c r="J253" s="277"/>
      <c r="K253" s="277"/>
      <c r="L253" s="277"/>
      <c r="M253" s="277"/>
      <c r="N253" s="277"/>
      <c r="O253" s="277"/>
      <c r="P253" s="277"/>
      <c r="Q253" s="277"/>
      <c r="R253" s="277"/>
      <c r="S253" s="277"/>
      <c r="T253" s="277"/>
      <c r="U253" s="277"/>
      <c r="V253" s="277"/>
      <c r="W253" s="277"/>
      <c r="X253" s="277"/>
      <c r="Y253" s="277"/>
      <c r="Z253" s="277"/>
      <c r="AA253" s="277"/>
      <c r="AB253" s="279"/>
      <c r="AC253" s="278"/>
      <c r="AD253" s="278"/>
      <c r="AE253" s="278"/>
      <c r="AF253" s="278"/>
      <c r="AG253" s="278"/>
      <c r="AH253" s="278"/>
      <c r="AI253" s="278"/>
      <c r="AJ253" s="278"/>
      <c r="AK253" s="278"/>
      <c r="AL253" s="278"/>
      <c r="AM253" s="278"/>
      <c r="AN253" s="278"/>
      <c r="AO253" s="278"/>
      <c r="AP253" s="278"/>
      <c r="AQ253" s="278"/>
      <c r="AR253" s="278"/>
      <c r="AS253" s="278"/>
    </row>
    <row r="254" spans="2:45" s="10" customFormat="1" x14ac:dyDescent="0.2">
      <c r="B254" s="14"/>
      <c r="C254" s="276"/>
      <c r="D254" s="277"/>
      <c r="E254" s="277"/>
      <c r="F254" s="277"/>
      <c r="G254" s="277"/>
      <c r="H254" s="277"/>
      <c r="I254" s="277"/>
      <c r="J254" s="277"/>
      <c r="K254" s="277"/>
      <c r="L254" s="277"/>
      <c r="M254" s="277"/>
      <c r="N254" s="277"/>
      <c r="O254" s="277"/>
      <c r="P254" s="277"/>
      <c r="Q254" s="277"/>
      <c r="R254" s="277"/>
      <c r="S254" s="277"/>
      <c r="T254" s="277"/>
      <c r="U254" s="277"/>
      <c r="V254" s="277"/>
      <c r="W254" s="277"/>
      <c r="X254" s="277"/>
      <c r="Y254" s="277"/>
      <c r="Z254" s="277"/>
      <c r="AA254" s="277"/>
      <c r="AB254" s="279"/>
      <c r="AC254" s="278"/>
      <c r="AD254" s="278"/>
      <c r="AE254" s="278"/>
      <c r="AF254" s="278"/>
      <c r="AG254" s="278"/>
      <c r="AH254" s="278"/>
      <c r="AI254" s="278"/>
      <c r="AJ254" s="278"/>
      <c r="AK254" s="278"/>
      <c r="AL254" s="278"/>
      <c r="AM254" s="278"/>
      <c r="AN254" s="278"/>
      <c r="AO254" s="278"/>
      <c r="AP254" s="278"/>
      <c r="AQ254" s="278"/>
      <c r="AR254" s="278"/>
      <c r="AS254" s="278"/>
    </row>
    <row r="255" spans="2:45" s="10" customFormat="1" x14ac:dyDescent="0.2">
      <c r="B255" s="14"/>
      <c r="C255" s="276"/>
      <c r="D255" s="277"/>
      <c r="E255" s="277"/>
      <c r="F255" s="277"/>
      <c r="G255" s="277"/>
      <c r="H255" s="277"/>
      <c r="I255" s="277"/>
      <c r="J255" s="277"/>
      <c r="K255" s="277"/>
      <c r="L255" s="277"/>
      <c r="M255" s="277"/>
      <c r="N255" s="277"/>
      <c r="O255" s="277"/>
      <c r="P255" s="277"/>
      <c r="Q255" s="277"/>
      <c r="R255" s="277"/>
      <c r="S255" s="277"/>
      <c r="T255" s="277"/>
      <c r="U255" s="277"/>
      <c r="V255" s="277"/>
      <c r="W255" s="277"/>
      <c r="X255" s="277"/>
      <c r="Y255" s="277"/>
      <c r="Z255" s="277"/>
      <c r="AA255" s="277"/>
      <c r="AB255" s="279"/>
      <c r="AC255" s="278"/>
      <c r="AD255" s="278"/>
      <c r="AE255" s="278"/>
      <c r="AF255" s="278"/>
      <c r="AG255" s="278"/>
      <c r="AH255" s="278"/>
      <c r="AI255" s="278"/>
      <c r="AJ255" s="278"/>
      <c r="AK255" s="278"/>
      <c r="AL255" s="278"/>
      <c r="AM255" s="278"/>
      <c r="AN255" s="278"/>
      <c r="AO255" s="278"/>
      <c r="AP255" s="278"/>
      <c r="AQ255" s="278"/>
      <c r="AR255" s="278"/>
      <c r="AS255" s="278"/>
    </row>
    <row r="256" spans="2:45" s="10" customFormat="1" x14ac:dyDescent="0.2">
      <c r="B256" s="14"/>
      <c r="C256" s="276"/>
      <c r="D256" s="277"/>
      <c r="E256" s="277"/>
      <c r="F256" s="277"/>
      <c r="G256" s="277"/>
      <c r="H256" s="277"/>
      <c r="I256" s="277"/>
      <c r="J256" s="277"/>
      <c r="K256" s="277"/>
      <c r="L256" s="277"/>
      <c r="M256" s="277"/>
      <c r="N256" s="277"/>
      <c r="O256" s="277"/>
      <c r="P256" s="277"/>
      <c r="Q256" s="277"/>
      <c r="R256" s="277"/>
      <c r="S256" s="277"/>
      <c r="T256" s="277"/>
      <c r="U256" s="277"/>
      <c r="V256" s="277"/>
      <c r="W256" s="277"/>
      <c r="X256" s="277"/>
      <c r="Y256" s="277"/>
      <c r="Z256" s="277"/>
      <c r="AA256" s="277"/>
      <c r="AB256" s="279"/>
      <c r="AC256" s="278"/>
      <c r="AD256" s="278"/>
      <c r="AE256" s="278"/>
      <c r="AF256" s="278"/>
      <c r="AG256" s="278"/>
      <c r="AH256" s="278"/>
      <c r="AI256" s="278"/>
      <c r="AJ256" s="278"/>
      <c r="AK256" s="278"/>
      <c r="AL256" s="278"/>
      <c r="AM256" s="278"/>
      <c r="AN256" s="278"/>
      <c r="AO256" s="278"/>
      <c r="AP256" s="278"/>
      <c r="AQ256" s="278"/>
      <c r="AR256" s="278"/>
      <c r="AS256" s="278"/>
    </row>
    <row r="257" spans="2:45" s="10" customFormat="1" x14ac:dyDescent="0.2">
      <c r="B257" s="14"/>
      <c r="C257" s="276"/>
      <c r="D257" s="277"/>
      <c r="E257" s="277"/>
      <c r="F257" s="277"/>
      <c r="G257" s="277"/>
      <c r="H257" s="277"/>
      <c r="I257" s="277"/>
      <c r="J257" s="277"/>
      <c r="K257" s="277"/>
      <c r="L257" s="277"/>
      <c r="M257" s="277"/>
      <c r="N257" s="277"/>
      <c r="O257" s="277"/>
      <c r="P257" s="277"/>
      <c r="Q257" s="277"/>
      <c r="R257" s="277"/>
      <c r="S257" s="277"/>
      <c r="T257" s="277"/>
      <c r="U257" s="277"/>
      <c r="V257" s="277"/>
      <c r="W257" s="277"/>
      <c r="X257" s="277"/>
      <c r="Y257" s="277"/>
      <c r="Z257" s="277"/>
      <c r="AA257" s="277"/>
      <c r="AB257" s="279"/>
      <c r="AC257" s="278"/>
      <c r="AD257" s="278"/>
      <c r="AE257" s="278"/>
      <c r="AF257" s="278"/>
      <c r="AG257" s="278"/>
      <c r="AH257" s="278"/>
      <c r="AI257" s="278"/>
      <c r="AJ257" s="278"/>
      <c r="AK257" s="278"/>
      <c r="AL257" s="278"/>
      <c r="AM257" s="278"/>
      <c r="AN257" s="278"/>
      <c r="AO257" s="278"/>
      <c r="AP257" s="278"/>
      <c r="AQ257" s="278"/>
      <c r="AR257" s="278"/>
      <c r="AS257" s="278"/>
    </row>
    <row r="258" spans="2:45" s="10" customFormat="1" x14ac:dyDescent="0.2">
      <c r="B258" s="14"/>
      <c r="C258" s="276"/>
      <c r="D258" s="277"/>
      <c r="E258" s="277"/>
      <c r="F258" s="277"/>
      <c r="G258" s="277"/>
      <c r="H258" s="277"/>
      <c r="I258" s="277"/>
      <c r="J258" s="277"/>
      <c r="K258" s="277"/>
      <c r="L258" s="277"/>
      <c r="M258" s="277"/>
      <c r="N258" s="277"/>
      <c r="O258" s="277"/>
      <c r="P258" s="277"/>
      <c r="Q258" s="277"/>
      <c r="R258" s="277"/>
      <c r="S258" s="277"/>
      <c r="T258" s="277"/>
      <c r="U258" s="277"/>
      <c r="V258" s="277"/>
      <c r="W258" s="277"/>
      <c r="X258" s="277"/>
      <c r="Y258" s="277"/>
      <c r="Z258" s="277"/>
      <c r="AA258" s="277"/>
      <c r="AB258" s="279"/>
      <c r="AC258" s="278"/>
      <c r="AD258" s="278"/>
      <c r="AE258" s="278"/>
      <c r="AF258" s="278"/>
      <c r="AG258" s="278"/>
      <c r="AH258" s="278"/>
      <c r="AI258" s="278"/>
      <c r="AJ258" s="278"/>
      <c r="AK258" s="278"/>
      <c r="AL258" s="278"/>
      <c r="AM258" s="278"/>
      <c r="AN258" s="278"/>
      <c r="AO258" s="278"/>
      <c r="AP258" s="278"/>
      <c r="AQ258" s="278"/>
      <c r="AR258" s="278"/>
      <c r="AS258" s="278"/>
    </row>
    <row r="259" spans="2:45" s="10" customFormat="1" x14ac:dyDescent="0.2">
      <c r="B259" s="14"/>
      <c r="C259" s="276"/>
      <c r="D259" s="277"/>
      <c r="E259" s="277"/>
      <c r="F259" s="277"/>
      <c r="G259" s="277"/>
      <c r="H259" s="277"/>
      <c r="I259" s="277"/>
      <c r="J259" s="277"/>
      <c r="K259" s="277"/>
      <c r="L259" s="277"/>
      <c r="M259" s="277"/>
      <c r="N259" s="277"/>
      <c r="O259" s="277"/>
      <c r="P259" s="277"/>
      <c r="Q259" s="277"/>
      <c r="R259" s="277"/>
      <c r="S259" s="277"/>
      <c r="T259" s="277"/>
      <c r="U259" s="277"/>
      <c r="V259" s="277"/>
      <c r="W259" s="277"/>
      <c r="X259" s="277"/>
      <c r="Y259" s="277"/>
      <c r="Z259" s="277"/>
      <c r="AA259" s="277"/>
      <c r="AB259" s="279"/>
      <c r="AC259" s="278"/>
      <c r="AD259" s="278"/>
      <c r="AE259" s="278"/>
      <c r="AF259" s="278"/>
      <c r="AG259" s="278"/>
      <c r="AH259" s="278"/>
      <c r="AI259" s="278"/>
      <c r="AJ259" s="278"/>
      <c r="AK259" s="278"/>
      <c r="AL259" s="278"/>
      <c r="AM259" s="278"/>
      <c r="AN259" s="278"/>
      <c r="AO259" s="278"/>
      <c r="AP259" s="278"/>
      <c r="AQ259" s="278"/>
      <c r="AR259" s="278"/>
      <c r="AS259" s="278"/>
    </row>
    <row r="260" spans="2:45" s="10" customFormat="1" x14ac:dyDescent="0.2">
      <c r="B260" s="14"/>
      <c r="C260" s="276"/>
      <c r="D260" s="277"/>
      <c r="E260" s="277"/>
      <c r="F260" s="277"/>
      <c r="G260" s="277"/>
      <c r="H260" s="277"/>
      <c r="I260" s="277"/>
      <c r="J260" s="277"/>
      <c r="K260" s="277"/>
      <c r="L260" s="277"/>
      <c r="M260" s="277"/>
      <c r="N260" s="277"/>
      <c r="O260" s="277"/>
      <c r="P260" s="277"/>
      <c r="Q260" s="277"/>
      <c r="R260" s="277"/>
      <c r="S260" s="277"/>
      <c r="T260" s="277"/>
      <c r="U260" s="277"/>
      <c r="V260" s="277"/>
      <c r="W260" s="277"/>
      <c r="X260" s="277"/>
      <c r="Y260" s="277"/>
      <c r="Z260" s="277"/>
      <c r="AA260" s="277"/>
      <c r="AB260" s="279"/>
      <c r="AC260" s="278"/>
      <c r="AD260" s="278"/>
      <c r="AE260" s="278"/>
      <c r="AF260" s="278"/>
      <c r="AG260" s="278"/>
      <c r="AH260" s="278"/>
      <c r="AI260" s="278"/>
      <c r="AJ260" s="278"/>
      <c r="AK260" s="278"/>
      <c r="AL260" s="278"/>
      <c r="AM260" s="278"/>
      <c r="AN260" s="278"/>
      <c r="AO260" s="278"/>
      <c r="AP260" s="278"/>
      <c r="AQ260" s="278"/>
      <c r="AR260" s="278"/>
      <c r="AS260" s="278"/>
    </row>
    <row r="261" spans="2:45" s="10" customFormat="1" x14ac:dyDescent="0.2">
      <c r="B261" s="14"/>
      <c r="C261" s="276"/>
      <c r="D261" s="277"/>
      <c r="E261" s="277"/>
      <c r="F261" s="277"/>
      <c r="G261" s="277"/>
      <c r="H261" s="277"/>
      <c r="I261" s="277"/>
      <c r="J261" s="277"/>
      <c r="K261" s="277"/>
      <c r="L261" s="277"/>
      <c r="M261" s="277"/>
      <c r="N261" s="277"/>
      <c r="O261" s="277"/>
      <c r="P261" s="277"/>
      <c r="Q261" s="277"/>
      <c r="R261" s="277"/>
      <c r="S261" s="277"/>
      <c r="T261" s="277"/>
      <c r="U261" s="277"/>
      <c r="V261" s="277"/>
      <c r="W261" s="277"/>
      <c r="X261" s="277"/>
      <c r="Y261" s="277"/>
      <c r="Z261" s="277"/>
      <c r="AA261" s="277"/>
      <c r="AB261" s="279"/>
      <c r="AC261" s="278"/>
      <c r="AD261" s="278"/>
      <c r="AE261" s="278"/>
      <c r="AF261" s="278"/>
      <c r="AG261" s="278"/>
      <c r="AH261" s="278"/>
      <c r="AI261" s="278"/>
      <c r="AJ261" s="278"/>
      <c r="AK261" s="278"/>
      <c r="AL261" s="278"/>
      <c r="AM261" s="278"/>
      <c r="AN261" s="278"/>
      <c r="AO261" s="278"/>
      <c r="AP261" s="278"/>
      <c r="AQ261" s="278"/>
      <c r="AR261" s="278"/>
      <c r="AS261" s="278"/>
    </row>
    <row r="262" spans="2:45" s="10" customFormat="1" x14ac:dyDescent="0.2">
      <c r="B262" s="14"/>
      <c r="C262" s="276"/>
      <c r="D262" s="277"/>
      <c r="E262" s="277"/>
      <c r="F262" s="277"/>
      <c r="G262" s="277"/>
      <c r="H262" s="277"/>
      <c r="I262" s="277"/>
      <c r="J262" s="277"/>
      <c r="K262" s="277"/>
      <c r="L262" s="277"/>
      <c r="M262" s="277"/>
      <c r="N262" s="277"/>
      <c r="O262" s="277"/>
      <c r="P262" s="277"/>
      <c r="Q262" s="277"/>
      <c r="R262" s="277"/>
      <c r="S262" s="277"/>
      <c r="T262" s="277"/>
      <c r="U262" s="277"/>
      <c r="V262" s="277"/>
      <c r="W262" s="277"/>
      <c r="X262" s="277"/>
      <c r="Y262" s="277"/>
      <c r="Z262" s="277"/>
      <c r="AA262" s="277"/>
      <c r="AB262" s="279"/>
      <c r="AC262" s="278"/>
      <c r="AD262" s="278"/>
      <c r="AE262" s="278"/>
      <c r="AF262" s="278"/>
      <c r="AG262" s="278"/>
      <c r="AH262" s="278"/>
      <c r="AI262" s="278"/>
      <c r="AJ262" s="278"/>
      <c r="AK262" s="278"/>
      <c r="AL262" s="278"/>
      <c r="AM262" s="278"/>
      <c r="AN262" s="278"/>
      <c r="AO262" s="278"/>
      <c r="AP262" s="278"/>
      <c r="AQ262" s="278"/>
      <c r="AR262" s="278"/>
      <c r="AS262" s="278"/>
    </row>
    <row r="263" spans="2:45" s="10" customFormat="1" x14ac:dyDescent="0.2">
      <c r="B263" s="14"/>
      <c r="C263" s="276"/>
      <c r="D263" s="277"/>
      <c r="E263" s="277"/>
      <c r="F263" s="277"/>
      <c r="G263" s="277"/>
      <c r="H263" s="277"/>
      <c r="I263" s="277"/>
      <c r="J263" s="277"/>
      <c r="K263" s="277"/>
      <c r="L263" s="277"/>
      <c r="M263" s="277"/>
      <c r="N263" s="277"/>
      <c r="O263" s="277"/>
      <c r="P263" s="277"/>
      <c r="Q263" s="277"/>
      <c r="R263" s="277"/>
      <c r="S263" s="277"/>
      <c r="T263" s="277"/>
      <c r="U263" s="277"/>
      <c r="V263" s="277"/>
      <c r="W263" s="277"/>
      <c r="X263" s="277"/>
      <c r="Y263" s="277"/>
      <c r="Z263" s="277"/>
      <c r="AA263" s="277"/>
      <c r="AB263" s="279"/>
      <c r="AC263" s="278"/>
      <c r="AD263" s="278"/>
      <c r="AE263" s="278"/>
      <c r="AF263" s="278"/>
      <c r="AG263" s="278"/>
      <c r="AH263" s="278"/>
      <c r="AI263" s="278"/>
      <c r="AJ263" s="278"/>
      <c r="AK263" s="278"/>
      <c r="AL263" s="278"/>
      <c r="AM263" s="278"/>
      <c r="AN263" s="278"/>
      <c r="AO263" s="278"/>
      <c r="AP263" s="278"/>
      <c r="AQ263" s="278"/>
      <c r="AR263" s="278"/>
      <c r="AS263" s="278"/>
    </row>
    <row r="264" spans="2:45" s="10" customFormat="1" x14ac:dyDescent="0.2">
      <c r="B264" s="14"/>
      <c r="C264" s="276"/>
      <c r="D264" s="277"/>
      <c r="E264" s="277"/>
      <c r="F264" s="277"/>
      <c r="G264" s="277"/>
      <c r="H264" s="277"/>
      <c r="I264" s="277"/>
      <c r="J264" s="277"/>
      <c r="K264" s="277"/>
      <c r="L264" s="277"/>
      <c r="M264" s="277"/>
      <c r="N264" s="277"/>
      <c r="O264" s="277"/>
      <c r="P264" s="277"/>
      <c r="Q264" s="277"/>
      <c r="R264" s="277"/>
      <c r="S264" s="277"/>
      <c r="T264" s="277"/>
      <c r="U264" s="277"/>
      <c r="V264" s="277"/>
      <c r="W264" s="277"/>
      <c r="X264" s="277"/>
      <c r="Y264" s="277"/>
      <c r="Z264" s="277"/>
      <c r="AA264" s="277"/>
      <c r="AB264" s="279"/>
      <c r="AC264" s="278"/>
      <c r="AD264" s="278"/>
      <c r="AE264" s="278"/>
      <c r="AF264" s="278"/>
      <c r="AG264" s="278"/>
      <c r="AH264" s="278"/>
      <c r="AI264" s="278"/>
      <c r="AJ264" s="278"/>
      <c r="AK264" s="278"/>
      <c r="AL264" s="278"/>
      <c r="AM264" s="278"/>
      <c r="AN264" s="278"/>
      <c r="AO264" s="278"/>
      <c r="AP264" s="278"/>
      <c r="AQ264" s="278"/>
      <c r="AR264" s="278"/>
      <c r="AS264" s="278"/>
    </row>
    <row r="265" spans="2:45" s="10" customFormat="1" x14ac:dyDescent="0.2">
      <c r="B265" s="14"/>
      <c r="C265" s="276"/>
      <c r="D265" s="277"/>
      <c r="E265" s="277"/>
      <c r="F265" s="277"/>
      <c r="G265" s="277"/>
      <c r="H265" s="277"/>
      <c r="I265" s="277"/>
      <c r="J265" s="277"/>
      <c r="K265" s="277"/>
      <c r="L265" s="277"/>
      <c r="M265" s="277"/>
      <c r="N265" s="277"/>
      <c r="O265" s="277"/>
      <c r="P265" s="277"/>
      <c r="Q265" s="277"/>
      <c r="R265" s="277"/>
      <c r="S265" s="277"/>
      <c r="T265" s="277"/>
      <c r="U265" s="277"/>
      <c r="V265" s="277"/>
      <c r="W265" s="277"/>
      <c r="X265" s="277"/>
      <c r="Y265" s="277"/>
      <c r="Z265" s="277"/>
      <c r="AA265" s="277"/>
      <c r="AB265" s="279"/>
      <c r="AC265" s="278"/>
      <c r="AD265" s="278"/>
      <c r="AE265" s="278"/>
      <c r="AF265" s="278"/>
      <c r="AG265" s="278"/>
      <c r="AH265" s="278"/>
      <c r="AI265" s="278"/>
      <c r="AJ265" s="278"/>
      <c r="AK265" s="278"/>
      <c r="AL265" s="278"/>
      <c r="AM265" s="278"/>
      <c r="AN265" s="278"/>
      <c r="AO265" s="278"/>
      <c r="AP265" s="278"/>
      <c r="AQ265" s="278"/>
      <c r="AR265" s="278"/>
      <c r="AS265" s="278"/>
    </row>
    <row r="266" spans="2:45" s="10" customFormat="1" x14ac:dyDescent="0.2">
      <c r="B266" s="14"/>
      <c r="C266" s="276"/>
      <c r="D266" s="277"/>
      <c r="E266" s="277"/>
      <c r="F266" s="277"/>
      <c r="G266" s="277"/>
      <c r="H266" s="277"/>
      <c r="I266" s="277"/>
      <c r="J266" s="277"/>
      <c r="K266" s="277"/>
      <c r="L266" s="277"/>
      <c r="M266" s="277"/>
      <c r="N266" s="277"/>
      <c r="O266" s="277"/>
      <c r="P266" s="277"/>
      <c r="Q266" s="277"/>
      <c r="R266" s="277"/>
      <c r="S266" s="277"/>
      <c r="T266" s="277"/>
      <c r="U266" s="277"/>
      <c r="V266" s="277"/>
      <c r="W266" s="277"/>
      <c r="X266" s="277"/>
      <c r="Y266" s="277"/>
      <c r="Z266" s="277"/>
      <c r="AA266" s="277"/>
      <c r="AB266" s="279"/>
      <c r="AC266" s="278"/>
      <c r="AD266" s="278"/>
      <c r="AE266" s="278"/>
      <c r="AF266" s="278"/>
      <c r="AG266" s="278"/>
      <c r="AH266" s="278"/>
      <c r="AI266" s="278"/>
      <c r="AJ266" s="278"/>
      <c r="AK266" s="278"/>
      <c r="AL266" s="278"/>
      <c r="AM266" s="278"/>
      <c r="AN266" s="278"/>
      <c r="AO266" s="278"/>
      <c r="AP266" s="278"/>
      <c r="AQ266" s="278"/>
      <c r="AR266" s="278"/>
      <c r="AS266" s="278"/>
    </row>
    <row r="267" spans="2:45" s="10" customFormat="1" x14ac:dyDescent="0.2">
      <c r="B267" s="14"/>
      <c r="C267" s="276"/>
      <c r="D267" s="277"/>
      <c r="E267" s="277"/>
      <c r="F267" s="277"/>
      <c r="G267" s="277"/>
      <c r="H267" s="277"/>
      <c r="I267" s="277"/>
      <c r="J267" s="277"/>
      <c r="K267" s="277"/>
      <c r="L267" s="277"/>
      <c r="M267" s="277"/>
      <c r="N267" s="277"/>
      <c r="O267" s="277"/>
      <c r="P267" s="277"/>
      <c r="Q267" s="277"/>
      <c r="R267" s="277"/>
      <c r="S267" s="277"/>
      <c r="T267" s="277"/>
      <c r="U267" s="277"/>
      <c r="V267" s="277"/>
      <c r="W267" s="277"/>
      <c r="X267" s="277"/>
      <c r="Y267" s="277"/>
      <c r="Z267" s="277"/>
      <c r="AA267" s="277"/>
      <c r="AB267" s="279"/>
      <c r="AC267" s="278"/>
      <c r="AD267" s="278"/>
      <c r="AE267" s="278"/>
      <c r="AF267" s="278"/>
      <c r="AG267" s="278"/>
      <c r="AH267" s="278"/>
      <c r="AI267" s="278"/>
      <c r="AJ267" s="278"/>
      <c r="AK267" s="278"/>
      <c r="AL267" s="278"/>
      <c r="AM267" s="278"/>
      <c r="AN267" s="278"/>
      <c r="AO267" s="278"/>
      <c r="AP267" s="278"/>
      <c r="AQ267" s="278"/>
      <c r="AR267" s="278"/>
      <c r="AS267" s="278"/>
    </row>
    <row r="268" spans="2:45" s="10" customFormat="1" x14ac:dyDescent="0.2">
      <c r="B268" s="14"/>
      <c r="C268" s="276"/>
      <c r="D268" s="277"/>
      <c r="E268" s="277"/>
      <c r="F268" s="277"/>
      <c r="G268" s="277"/>
      <c r="H268" s="277"/>
      <c r="I268" s="277"/>
      <c r="J268" s="277"/>
      <c r="K268" s="277"/>
      <c r="L268" s="277"/>
      <c r="M268" s="277"/>
      <c r="N268" s="277"/>
      <c r="O268" s="277"/>
      <c r="P268" s="277"/>
      <c r="Q268" s="277"/>
      <c r="R268" s="277"/>
      <c r="S268" s="277"/>
      <c r="T268" s="277"/>
      <c r="U268" s="277"/>
      <c r="V268" s="277"/>
      <c r="W268" s="277"/>
      <c r="X268" s="277"/>
      <c r="Y268" s="277"/>
      <c r="Z268" s="277"/>
      <c r="AA268" s="277"/>
      <c r="AB268" s="279"/>
      <c r="AC268" s="278"/>
      <c r="AD268" s="278"/>
      <c r="AE268" s="278"/>
      <c r="AF268" s="278"/>
      <c r="AG268" s="278"/>
      <c r="AH268" s="278"/>
      <c r="AI268" s="278"/>
      <c r="AJ268" s="278"/>
      <c r="AK268" s="278"/>
      <c r="AL268" s="278"/>
      <c r="AM268" s="278"/>
      <c r="AN268" s="278"/>
      <c r="AO268" s="278"/>
      <c r="AP268" s="278"/>
      <c r="AQ268" s="278"/>
      <c r="AR268" s="278"/>
      <c r="AS268" s="278"/>
    </row>
    <row r="269" spans="2:45" s="10" customFormat="1" x14ac:dyDescent="0.2">
      <c r="B269" s="14"/>
      <c r="C269" s="276"/>
      <c r="D269" s="277"/>
      <c r="E269" s="277"/>
      <c r="F269" s="277"/>
      <c r="G269" s="277"/>
      <c r="H269" s="277"/>
      <c r="I269" s="277"/>
      <c r="J269" s="277"/>
      <c r="K269" s="277"/>
      <c r="L269" s="277"/>
      <c r="M269" s="277"/>
      <c r="N269" s="277"/>
      <c r="O269" s="277"/>
      <c r="P269" s="277"/>
      <c r="Q269" s="277"/>
      <c r="R269" s="277"/>
      <c r="S269" s="277"/>
      <c r="T269" s="277"/>
      <c r="U269" s="277"/>
      <c r="V269" s="277"/>
      <c r="W269" s="277"/>
      <c r="X269" s="277"/>
      <c r="Y269" s="277"/>
      <c r="Z269" s="277"/>
      <c r="AA269" s="277"/>
      <c r="AB269" s="279"/>
      <c r="AC269" s="278"/>
      <c r="AD269" s="278"/>
      <c r="AE269" s="278"/>
      <c r="AF269" s="278"/>
      <c r="AG269" s="278"/>
      <c r="AH269" s="278"/>
      <c r="AI269" s="278"/>
      <c r="AJ269" s="278"/>
      <c r="AK269" s="278"/>
      <c r="AL269" s="278"/>
      <c r="AM269" s="278"/>
      <c r="AN269" s="278"/>
      <c r="AO269" s="278"/>
      <c r="AP269" s="278"/>
      <c r="AQ269" s="278"/>
      <c r="AR269" s="278"/>
      <c r="AS269" s="278"/>
    </row>
    <row r="270" spans="2:45" s="10" customFormat="1" x14ac:dyDescent="0.2">
      <c r="B270" s="14"/>
      <c r="C270" s="276"/>
      <c r="D270" s="277"/>
      <c r="E270" s="277"/>
      <c r="F270" s="277"/>
      <c r="G270" s="277"/>
      <c r="H270" s="277"/>
      <c r="I270" s="277"/>
      <c r="J270" s="277"/>
      <c r="K270" s="277"/>
      <c r="L270" s="277"/>
      <c r="M270" s="277"/>
      <c r="N270" s="277"/>
      <c r="O270" s="277"/>
      <c r="P270" s="277"/>
      <c r="Q270" s="277"/>
      <c r="R270" s="277"/>
      <c r="S270" s="277"/>
      <c r="T270" s="277"/>
      <c r="U270" s="277"/>
      <c r="V270" s="277"/>
      <c r="W270" s="277"/>
      <c r="X270" s="277"/>
      <c r="Y270" s="277"/>
      <c r="Z270" s="277"/>
      <c r="AA270" s="277"/>
      <c r="AB270" s="279"/>
      <c r="AC270" s="278"/>
      <c r="AD270" s="278"/>
      <c r="AE270" s="278"/>
      <c r="AF270" s="278"/>
      <c r="AG270" s="278"/>
      <c r="AH270" s="278"/>
      <c r="AI270" s="278"/>
      <c r="AJ270" s="278"/>
      <c r="AK270" s="278"/>
      <c r="AL270" s="278"/>
      <c r="AM270" s="278"/>
      <c r="AN270" s="278"/>
      <c r="AO270" s="278"/>
      <c r="AP270" s="278"/>
      <c r="AQ270" s="278"/>
      <c r="AR270" s="278"/>
      <c r="AS270" s="278"/>
    </row>
    <row r="271" spans="2:45" s="10" customFormat="1" x14ac:dyDescent="0.2">
      <c r="B271" s="14"/>
      <c r="C271" s="276"/>
      <c r="D271" s="277"/>
      <c r="E271" s="277"/>
      <c r="F271" s="277"/>
      <c r="G271" s="277"/>
      <c r="H271" s="277"/>
      <c r="I271" s="277"/>
      <c r="J271" s="277"/>
      <c r="K271" s="277"/>
      <c r="L271" s="277"/>
      <c r="M271" s="277"/>
      <c r="N271" s="277"/>
      <c r="O271" s="277"/>
      <c r="P271" s="277"/>
      <c r="Q271" s="277"/>
      <c r="R271" s="277"/>
      <c r="S271" s="277"/>
      <c r="T271" s="277"/>
      <c r="U271" s="277"/>
      <c r="V271" s="277"/>
      <c r="W271" s="277"/>
      <c r="X271" s="277"/>
      <c r="Y271" s="277"/>
      <c r="Z271" s="277"/>
      <c r="AA271" s="277"/>
      <c r="AB271" s="279"/>
      <c r="AC271" s="278"/>
      <c r="AD271" s="278"/>
      <c r="AE271" s="278"/>
      <c r="AF271" s="278"/>
      <c r="AG271" s="278"/>
      <c r="AH271" s="278"/>
      <c r="AI271" s="278"/>
      <c r="AJ271" s="278"/>
      <c r="AK271" s="278"/>
      <c r="AL271" s="278"/>
      <c r="AM271" s="278"/>
      <c r="AN271" s="278"/>
      <c r="AO271" s="278"/>
      <c r="AP271" s="278"/>
      <c r="AQ271" s="278"/>
      <c r="AR271" s="278"/>
      <c r="AS271" s="278"/>
    </row>
    <row r="272" spans="2:45" s="10" customFormat="1" x14ac:dyDescent="0.2">
      <c r="B272" s="14"/>
      <c r="C272" s="276"/>
      <c r="D272" s="277"/>
      <c r="E272" s="277"/>
      <c r="F272" s="277"/>
      <c r="G272" s="277"/>
      <c r="H272" s="277"/>
      <c r="I272" s="277"/>
      <c r="J272" s="277"/>
      <c r="K272" s="277"/>
      <c r="L272" s="277"/>
      <c r="M272" s="277"/>
      <c r="N272" s="277"/>
      <c r="O272" s="277"/>
      <c r="P272" s="277"/>
      <c r="Q272" s="277"/>
      <c r="R272" s="277"/>
      <c r="S272" s="277"/>
      <c r="T272" s="277"/>
      <c r="U272" s="277"/>
      <c r="V272" s="277"/>
      <c r="W272" s="277"/>
      <c r="X272" s="277"/>
      <c r="Y272" s="277"/>
      <c r="Z272" s="277"/>
      <c r="AA272" s="277"/>
      <c r="AB272" s="279"/>
      <c r="AC272" s="278"/>
      <c r="AD272" s="278"/>
      <c r="AE272" s="278"/>
      <c r="AF272" s="278"/>
      <c r="AG272" s="278"/>
      <c r="AH272" s="278"/>
      <c r="AI272" s="278"/>
      <c r="AJ272" s="278"/>
      <c r="AK272" s="278"/>
      <c r="AL272" s="278"/>
      <c r="AM272" s="278"/>
      <c r="AN272" s="278"/>
      <c r="AO272" s="278"/>
      <c r="AP272" s="278"/>
      <c r="AQ272" s="278"/>
      <c r="AR272" s="278"/>
      <c r="AS272" s="278"/>
    </row>
    <row r="273" spans="2:45" s="10" customFormat="1" x14ac:dyDescent="0.2">
      <c r="B273" s="14"/>
      <c r="C273" s="276"/>
      <c r="D273" s="277"/>
      <c r="E273" s="277"/>
      <c r="F273" s="277"/>
      <c r="G273" s="277"/>
      <c r="H273" s="277"/>
      <c r="I273" s="277"/>
      <c r="J273" s="277"/>
      <c r="K273" s="277"/>
      <c r="L273" s="277"/>
      <c r="M273" s="277"/>
      <c r="N273" s="277"/>
      <c r="O273" s="277"/>
      <c r="P273" s="277"/>
      <c r="Q273" s="277"/>
      <c r="R273" s="277"/>
      <c r="S273" s="277"/>
      <c r="T273" s="277"/>
      <c r="U273" s="277"/>
      <c r="V273" s="277"/>
      <c r="W273" s="277"/>
      <c r="X273" s="277"/>
      <c r="Y273" s="277"/>
      <c r="Z273" s="277"/>
      <c r="AA273" s="277"/>
      <c r="AB273" s="279"/>
      <c r="AC273" s="278"/>
      <c r="AD273" s="278"/>
      <c r="AE273" s="278"/>
      <c r="AF273" s="278"/>
      <c r="AG273" s="278"/>
      <c r="AH273" s="278"/>
      <c r="AI273" s="278"/>
      <c r="AJ273" s="278"/>
      <c r="AK273" s="278"/>
      <c r="AL273" s="278"/>
      <c r="AM273" s="278"/>
      <c r="AN273" s="278"/>
      <c r="AO273" s="278"/>
      <c r="AP273" s="278"/>
      <c r="AQ273" s="278"/>
      <c r="AR273" s="278"/>
      <c r="AS273" s="278"/>
    </row>
    <row r="274" spans="2:45" s="10" customFormat="1" x14ac:dyDescent="0.2">
      <c r="B274" s="14"/>
      <c r="C274" s="276"/>
      <c r="D274" s="277"/>
      <c r="E274" s="277"/>
      <c r="F274" s="277"/>
      <c r="G274" s="277"/>
      <c r="H274" s="277"/>
      <c r="I274" s="277"/>
      <c r="J274" s="277"/>
      <c r="K274" s="277"/>
      <c r="L274" s="277"/>
      <c r="M274" s="277"/>
      <c r="N274" s="277"/>
      <c r="O274" s="277"/>
      <c r="P274" s="277"/>
      <c r="Q274" s="277"/>
      <c r="R274" s="277"/>
      <c r="S274" s="277"/>
      <c r="T274" s="277"/>
      <c r="U274" s="277"/>
      <c r="V274" s="277"/>
      <c r="W274" s="277"/>
      <c r="X274" s="277"/>
      <c r="Y274" s="277"/>
      <c r="Z274" s="277"/>
      <c r="AA274" s="277"/>
      <c r="AB274" s="279"/>
      <c r="AC274" s="278"/>
      <c r="AD274" s="278"/>
      <c r="AE274" s="278"/>
      <c r="AF274" s="278"/>
      <c r="AG274" s="278"/>
      <c r="AH274" s="278"/>
      <c r="AI274" s="278"/>
      <c r="AJ274" s="278"/>
      <c r="AK274" s="278"/>
      <c r="AL274" s="278"/>
      <c r="AM274" s="278"/>
      <c r="AN274" s="278"/>
      <c r="AO274" s="278"/>
      <c r="AP274" s="278"/>
      <c r="AQ274" s="278"/>
      <c r="AR274" s="278"/>
      <c r="AS274" s="278"/>
    </row>
    <row r="275" spans="2:45" s="10" customFormat="1" x14ac:dyDescent="0.2">
      <c r="B275" s="14"/>
      <c r="C275" s="276"/>
      <c r="D275" s="277"/>
      <c r="E275" s="277"/>
      <c r="F275" s="277"/>
      <c r="G275" s="277"/>
      <c r="H275" s="277"/>
      <c r="I275" s="277"/>
      <c r="J275" s="277"/>
      <c r="K275" s="277"/>
      <c r="L275" s="277"/>
      <c r="M275" s="277"/>
      <c r="N275" s="277"/>
      <c r="O275" s="277"/>
      <c r="P275" s="277"/>
      <c r="Q275" s="277"/>
      <c r="R275" s="277"/>
      <c r="S275" s="277"/>
      <c r="T275" s="277"/>
      <c r="U275" s="277"/>
      <c r="V275" s="277"/>
      <c r="W275" s="277"/>
      <c r="X275" s="277"/>
      <c r="Y275" s="277"/>
      <c r="Z275" s="277"/>
      <c r="AA275" s="277"/>
      <c r="AB275" s="279"/>
      <c r="AC275" s="278"/>
      <c r="AD275" s="278"/>
      <c r="AE275" s="278"/>
      <c r="AF275" s="278"/>
      <c r="AG275" s="278"/>
      <c r="AH275" s="278"/>
      <c r="AI275" s="278"/>
      <c r="AJ275" s="278"/>
      <c r="AK275" s="278"/>
      <c r="AL275" s="278"/>
      <c r="AM275" s="278"/>
      <c r="AN275" s="278"/>
      <c r="AO275" s="278"/>
      <c r="AP275" s="278"/>
      <c r="AQ275" s="278"/>
      <c r="AR275" s="278"/>
      <c r="AS275" s="278"/>
    </row>
    <row r="276" spans="2:45" s="10" customFormat="1" x14ac:dyDescent="0.2">
      <c r="B276" s="14"/>
      <c r="C276" s="276"/>
      <c r="D276" s="277"/>
      <c r="E276" s="277"/>
      <c r="F276" s="277"/>
      <c r="G276" s="277"/>
      <c r="H276" s="277"/>
      <c r="I276" s="277"/>
      <c r="J276" s="277"/>
      <c r="K276" s="277"/>
      <c r="L276" s="277"/>
      <c r="M276" s="277"/>
      <c r="N276" s="277"/>
      <c r="O276" s="277"/>
      <c r="P276" s="277"/>
      <c r="Q276" s="277"/>
      <c r="R276" s="277"/>
      <c r="S276" s="277"/>
      <c r="T276" s="277"/>
      <c r="U276" s="277"/>
      <c r="V276" s="277"/>
      <c r="W276" s="277"/>
      <c r="X276" s="277"/>
      <c r="Y276" s="277"/>
      <c r="Z276" s="277"/>
      <c r="AA276" s="277"/>
      <c r="AB276" s="279"/>
      <c r="AC276" s="278"/>
      <c r="AD276" s="278"/>
      <c r="AE276" s="278"/>
      <c r="AF276" s="278"/>
      <c r="AG276" s="278"/>
      <c r="AH276" s="278"/>
      <c r="AI276" s="278"/>
      <c r="AJ276" s="278"/>
      <c r="AK276" s="278"/>
      <c r="AL276" s="278"/>
      <c r="AM276" s="278"/>
      <c r="AN276" s="278"/>
      <c r="AO276" s="278"/>
      <c r="AP276" s="278"/>
      <c r="AQ276" s="278"/>
      <c r="AR276" s="278"/>
      <c r="AS276" s="278"/>
    </row>
    <row r="277" spans="2:45" s="10" customFormat="1" x14ac:dyDescent="0.2">
      <c r="B277" s="14"/>
      <c r="C277" s="276"/>
      <c r="D277" s="277"/>
      <c r="E277" s="277"/>
      <c r="F277" s="277"/>
      <c r="G277" s="277"/>
      <c r="H277" s="277"/>
      <c r="I277" s="277"/>
      <c r="J277" s="277"/>
      <c r="K277" s="277"/>
      <c r="L277" s="277"/>
      <c r="M277" s="277"/>
      <c r="N277" s="277"/>
      <c r="O277" s="277"/>
      <c r="P277" s="277"/>
      <c r="Q277" s="277"/>
      <c r="R277" s="277"/>
      <c r="S277" s="277"/>
      <c r="T277" s="277"/>
      <c r="U277" s="277"/>
      <c r="V277" s="277"/>
      <c r="W277" s="277"/>
      <c r="X277" s="277"/>
      <c r="Y277" s="277"/>
      <c r="Z277" s="277"/>
      <c r="AA277" s="277"/>
      <c r="AB277" s="279"/>
      <c r="AC277" s="278"/>
      <c r="AD277" s="278"/>
      <c r="AE277" s="278"/>
      <c r="AF277" s="278"/>
      <c r="AG277" s="278"/>
      <c r="AH277" s="278"/>
      <c r="AI277" s="278"/>
      <c r="AJ277" s="278"/>
      <c r="AK277" s="278"/>
      <c r="AL277" s="278"/>
      <c r="AM277" s="278"/>
      <c r="AN277" s="278"/>
      <c r="AO277" s="278"/>
      <c r="AP277" s="278"/>
      <c r="AQ277" s="278"/>
      <c r="AR277" s="278"/>
      <c r="AS277" s="278"/>
    </row>
    <row r="278" spans="2:45" s="10" customFormat="1" x14ac:dyDescent="0.2">
      <c r="B278" s="14"/>
      <c r="C278" s="276"/>
      <c r="D278" s="277"/>
      <c r="E278" s="277"/>
      <c r="F278" s="277"/>
      <c r="G278" s="277"/>
      <c r="H278" s="277"/>
      <c r="I278" s="277"/>
      <c r="J278" s="277"/>
      <c r="K278" s="277"/>
      <c r="L278" s="277"/>
      <c r="M278" s="277"/>
      <c r="N278" s="277"/>
      <c r="O278" s="277"/>
      <c r="P278" s="277"/>
      <c r="Q278" s="277"/>
      <c r="R278" s="277"/>
      <c r="S278" s="277"/>
      <c r="T278" s="277"/>
      <c r="U278" s="277"/>
      <c r="V278" s="277"/>
      <c r="W278" s="277"/>
      <c r="X278" s="277"/>
      <c r="Y278" s="277"/>
      <c r="Z278" s="277"/>
      <c r="AA278" s="277"/>
      <c r="AB278" s="279"/>
      <c r="AC278" s="278"/>
      <c r="AD278" s="278"/>
      <c r="AE278" s="278"/>
      <c r="AF278" s="278"/>
      <c r="AG278" s="278"/>
      <c r="AH278" s="278"/>
      <c r="AI278" s="278"/>
      <c r="AJ278" s="278"/>
      <c r="AK278" s="278"/>
      <c r="AL278" s="278"/>
      <c r="AM278" s="278"/>
      <c r="AN278" s="278"/>
      <c r="AO278" s="278"/>
      <c r="AP278" s="278"/>
      <c r="AQ278" s="278"/>
      <c r="AR278" s="278"/>
      <c r="AS278" s="278"/>
    </row>
    <row r="279" spans="2:45" s="10" customFormat="1" x14ac:dyDescent="0.2">
      <c r="B279" s="14"/>
      <c r="C279" s="276"/>
      <c r="D279" s="277"/>
      <c r="E279" s="277"/>
      <c r="F279" s="277"/>
      <c r="G279" s="277"/>
      <c r="H279" s="277"/>
      <c r="I279" s="277"/>
      <c r="J279" s="277"/>
      <c r="K279" s="277"/>
      <c r="L279" s="277"/>
      <c r="M279" s="277"/>
      <c r="N279" s="277"/>
      <c r="O279" s="277"/>
      <c r="P279" s="277"/>
      <c r="Q279" s="277"/>
      <c r="R279" s="277"/>
      <c r="S279" s="277"/>
      <c r="T279" s="277"/>
      <c r="U279" s="277"/>
      <c r="V279" s="277"/>
      <c r="W279" s="277"/>
      <c r="X279" s="277"/>
      <c r="Y279" s="277"/>
      <c r="Z279" s="277"/>
      <c r="AA279" s="277"/>
      <c r="AB279" s="279"/>
      <c r="AC279" s="278"/>
      <c r="AD279" s="278"/>
      <c r="AE279" s="278"/>
      <c r="AF279" s="278"/>
      <c r="AG279" s="278"/>
      <c r="AH279" s="278"/>
      <c r="AI279" s="278"/>
      <c r="AJ279" s="278"/>
      <c r="AK279" s="278"/>
      <c r="AL279" s="278"/>
      <c r="AM279" s="278"/>
      <c r="AN279" s="278"/>
      <c r="AO279" s="278"/>
      <c r="AP279" s="278"/>
      <c r="AQ279" s="278"/>
      <c r="AR279" s="278"/>
      <c r="AS279" s="278"/>
    </row>
    <row r="280" spans="2:45" s="10" customFormat="1" x14ac:dyDescent="0.2">
      <c r="B280" s="14"/>
      <c r="C280" s="276"/>
      <c r="D280" s="277"/>
      <c r="E280" s="277"/>
      <c r="F280" s="277"/>
      <c r="G280" s="277"/>
      <c r="H280" s="277"/>
      <c r="I280" s="277"/>
      <c r="J280" s="277"/>
      <c r="K280" s="277"/>
      <c r="L280" s="277"/>
      <c r="M280" s="277"/>
      <c r="N280" s="277"/>
      <c r="O280" s="277"/>
      <c r="P280" s="277"/>
      <c r="Q280" s="277"/>
      <c r="R280" s="277"/>
      <c r="S280" s="277"/>
      <c r="T280" s="277"/>
      <c r="U280" s="277"/>
      <c r="V280" s="277"/>
      <c r="W280" s="277"/>
      <c r="X280" s="277"/>
      <c r="Y280" s="277"/>
      <c r="Z280" s="277"/>
      <c r="AA280" s="277"/>
      <c r="AB280" s="279"/>
      <c r="AC280" s="278"/>
      <c r="AD280" s="278"/>
      <c r="AE280" s="278"/>
      <c r="AF280" s="278"/>
      <c r="AG280" s="278"/>
      <c r="AH280" s="278"/>
      <c r="AI280" s="278"/>
      <c r="AJ280" s="278"/>
      <c r="AK280" s="278"/>
      <c r="AL280" s="278"/>
      <c r="AM280" s="278"/>
      <c r="AN280" s="278"/>
      <c r="AO280" s="278"/>
      <c r="AP280" s="278"/>
      <c r="AQ280" s="278"/>
      <c r="AR280" s="278"/>
      <c r="AS280" s="278"/>
    </row>
    <row r="281" spans="2:45" s="10" customFormat="1" x14ac:dyDescent="0.2">
      <c r="B281" s="14"/>
      <c r="C281" s="276"/>
      <c r="D281" s="277"/>
      <c r="E281" s="277"/>
      <c r="F281" s="277"/>
      <c r="G281" s="277"/>
      <c r="H281" s="277"/>
      <c r="I281" s="277"/>
      <c r="J281" s="277"/>
      <c r="K281" s="277"/>
      <c r="L281" s="277"/>
      <c r="M281" s="277"/>
      <c r="N281" s="277"/>
      <c r="O281" s="277"/>
      <c r="P281" s="277"/>
      <c r="Q281" s="277"/>
      <c r="R281" s="277"/>
      <c r="S281" s="277"/>
      <c r="T281" s="277"/>
      <c r="U281" s="277"/>
      <c r="V281" s="277"/>
      <c r="W281" s="277"/>
      <c r="X281" s="277"/>
      <c r="Y281" s="277"/>
      <c r="Z281" s="277"/>
      <c r="AA281" s="277"/>
      <c r="AB281" s="279"/>
      <c r="AC281" s="278"/>
      <c r="AD281" s="278"/>
      <c r="AE281" s="278"/>
      <c r="AF281" s="278"/>
      <c r="AG281" s="278"/>
      <c r="AH281" s="278"/>
      <c r="AI281" s="278"/>
      <c r="AJ281" s="278"/>
      <c r="AK281" s="278"/>
      <c r="AL281" s="278"/>
      <c r="AM281" s="278"/>
      <c r="AN281" s="278"/>
      <c r="AO281" s="278"/>
      <c r="AP281" s="278"/>
      <c r="AQ281" s="278"/>
      <c r="AR281" s="278"/>
      <c r="AS281" s="278"/>
    </row>
    <row r="282" spans="2:45" s="10" customFormat="1" x14ac:dyDescent="0.2">
      <c r="B282" s="14"/>
      <c r="C282" s="276"/>
      <c r="D282" s="277"/>
      <c r="E282" s="277"/>
      <c r="F282" s="277"/>
      <c r="G282" s="277"/>
      <c r="H282" s="277"/>
      <c r="I282" s="277"/>
      <c r="J282" s="277"/>
      <c r="K282" s="277"/>
      <c r="L282" s="277"/>
      <c r="M282" s="277"/>
      <c r="N282" s="277"/>
      <c r="O282" s="277"/>
      <c r="P282" s="277"/>
      <c r="Q282" s="277"/>
      <c r="R282" s="277"/>
      <c r="S282" s="277"/>
      <c r="T282" s="277"/>
      <c r="U282" s="277"/>
      <c r="V282" s="277"/>
      <c r="W282" s="277"/>
      <c r="X282" s="277"/>
      <c r="Y282" s="277"/>
      <c r="Z282" s="277"/>
      <c r="AA282" s="277"/>
      <c r="AB282" s="279"/>
      <c r="AC282" s="278"/>
      <c r="AD282" s="278"/>
      <c r="AE282" s="278"/>
      <c r="AF282" s="278"/>
      <c r="AG282" s="278"/>
      <c r="AH282" s="278"/>
      <c r="AI282" s="278"/>
      <c r="AJ282" s="278"/>
      <c r="AK282" s="278"/>
      <c r="AL282" s="278"/>
      <c r="AM282" s="278"/>
      <c r="AN282" s="278"/>
      <c r="AO282" s="278"/>
      <c r="AP282" s="278"/>
      <c r="AQ282" s="278"/>
      <c r="AR282" s="278"/>
      <c r="AS282" s="278"/>
    </row>
    <row r="283" spans="2:45" s="10" customFormat="1" x14ac:dyDescent="0.2">
      <c r="B283" s="14"/>
      <c r="C283" s="276"/>
      <c r="D283" s="277"/>
      <c r="E283" s="277"/>
      <c r="F283" s="277"/>
      <c r="G283" s="277"/>
      <c r="H283" s="277"/>
      <c r="I283" s="277"/>
      <c r="J283" s="277"/>
      <c r="K283" s="277"/>
      <c r="L283" s="277"/>
      <c r="M283" s="277"/>
      <c r="N283" s="277"/>
      <c r="O283" s="277"/>
      <c r="P283" s="277"/>
      <c r="Q283" s="277"/>
      <c r="R283" s="277"/>
      <c r="S283" s="277"/>
      <c r="T283" s="277"/>
      <c r="U283" s="277"/>
      <c r="V283" s="277"/>
      <c r="W283" s="277"/>
      <c r="X283" s="277"/>
      <c r="Y283" s="277"/>
      <c r="Z283" s="277"/>
      <c r="AA283" s="277"/>
      <c r="AB283" s="279"/>
      <c r="AC283" s="278"/>
      <c r="AD283" s="278"/>
      <c r="AE283" s="278"/>
      <c r="AF283" s="278"/>
      <c r="AG283" s="278"/>
      <c r="AH283" s="278"/>
      <c r="AI283" s="278"/>
      <c r="AJ283" s="278"/>
      <c r="AK283" s="278"/>
      <c r="AL283" s="278"/>
      <c r="AM283" s="278"/>
      <c r="AN283" s="278"/>
      <c r="AO283" s="278"/>
      <c r="AP283" s="278"/>
      <c r="AQ283" s="278"/>
      <c r="AR283" s="278"/>
      <c r="AS283" s="278"/>
    </row>
    <row r="284" spans="2:45" s="10" customFormat="1" x14ac:dyDescent="0.2">
      <c r="B284" s="14"/>
      <c r="C284" s="276"/>
      <c r="D284" s="277"/>
      <c r="E284" s="277"/>
      <c r="F284" s="277"/>
      <c r="G284" s="277"/>
      <c r="H284" s="277"/>
      <c r="I284" s="277"/>
      <c r="J284" s="277"/>
      <c r="K284" s="277"/>
      <c r="L284" s="277"/>
      <c r="M284" s="277"/>
      <c r="N284" s="277"/>
      <c r="O284" s="277"/>
      <c r="P284" s="277"/>
      <c r="Q284" s="277"/>
      <c r="R284" s="277"/>
      <c r="S284" s="277"/>
      <c r="T284" s="277"/>
      <c r="U284" s="277"/>
      <c r="V284" s="277"/>
      <c r="W284" s="277"/>
      <c r="X284" s="277"/>
      <c r="Y284" s="277"/>
      <c r="Z284" s="277"/>
      <c r="AA284" s="277"/>
      <c r="AB284" s="279"/>
      <c r="AC284" s="278"/>
      <c r="AD284" s="278"/>
      <c r="AE284" s="278"/>
      <c r="AF284" s="278"/>
      <c r="AG284" s="278"/>
      <c r="AH284" s="278"/>
      <c r="AI284" s="278"/>
      <c r="AJ284" s="278"/>
      <c r="AK284" s="278"/>
      <c r="AL284" s="278"/>
      <c r="AM284" s="278"/>
      <c r="AN284" s="278"/>
      <c r="AO284" s="278"/>
      <c r="AP284" s="278"/>
      <c r="AQ284" s="278"/>
      <c r="AR284" s="278"/>
      <c r="AS284" s="278"/>
    </row>
    <row r="285" spans="2:45" s="10" customFormat="1" x14ac:dyDescent="0.2">
      <c r="B285" s="14"/>
      <c r="C285" s="276"/>
      <c r="D285" s="277"/>
      <c r="E285" s="277"/>
      <c r="F285" s="277"/>
      <c r="G285" s="277"/>
      <c r="H285" s="277"/>
      <c r="I285" s="277"/>
      <c r="J285" s="277"/>
      <c r="K285" s="277"/>
      <c r="L285" s="277"/>
      <c r="M285" s="277"/>
      <c r="N285" s="277"/>
      <c r="O285" s="277"/>
      <c r="P285" s="277"/>
      <c r="Q285" s="277"/>
      <c r="R285" s="277"/>
      <c r="S285" s="277"/>
      <c r="T285" s="277"/>
      <c r="U285" s="277"/>
      <c r="V285" s="277"/>
      <c r="W285" s="277"/>
      <c r="X285" s="277"/>
      <c r="Y285" s="277"/>
      <c r="Z285" s="277"/>
      <c r="AA285" s="277"/>
      <c r="AB285" s="279"/>
      <c r="AC285" s="278"/>
      <c r="AD285" s="278"/>
      <c r="AE285" s="278"/>
      <c r="AF285" s="278"/>
      <c r="AG285" s="278"/>
      <c r="AH285" s="278"/>
      <c r="AI285" s="278"/>
      <c r="AJ285" s="278"/>
      <c r="AK285" s="278"/>
      <c r="AL285" s="278"/>
      <c r="AM285" s="278"/>
      <c r="AN285" s="278"/>
      <c r="AO285" s="278"/>
      <c r="AP285" s="278"/>
      <c r="AQ285" s="278"/>
      <c r="AR285" s="278"/>
      <c r="AS285" s="278"/>
    </row>
    <row r="286" spans="2:45" s="10" customFormat="1" x14ac:dyDescent="0.2">
      <c r="B286" s="14"/>
      <c r="C286" s="276"/>
      <c r="D286" s="277"/>
      <c r="E286" s="277"/>
      <c r="F286" s="277"/>
      <c r="G286" s="277"/>
      <c r="H286" s="277"/>
      <c r="I286" s="277"/>
      <c r="J286" s="277"/>
      <c r="K286" s="277"/>
      <c r="L286" s="277"/>
      <c r="M286" s="277"/>
      <c r="N286" s="277"/>
      <c r="O286" s="277"/>
      <c r="P286" s="277"/>
      <c r="Q286" s="277"/>
      <c r="R286" s="277"/>
      <c r="S286" s="277"/>
      <c r="T286" s="277"/>
      <c r="U286" s="277"/>
      <c r="V286" s="277"/>
      <c r="W286" s="277"/>
      <c r="X286" s="277"/>
      <c r="Y286" s="277"/>
      <c r="Z286" s="277"/>
      <c r="AA286" s="277"/>
      <c r="AB286" s="279"/>
      <c r="AC286" s="278"/>
      <c r="AD286" s="278"/>
      <c r="AE286" s="278"/>
      <c r="AF286" s="278"/>
      <c r="AG286" s="278"/>
      <c r="AH286" s="278"/>
      <c r="AI286" s="278"/>
      <c r="AJ286" s="278"/>
      <c r="AK286" s="278"/>
      <c r="AL286" s="278"/>
      <c r="AM286" s="278"/>
      <c r="AN286" s="278"/>
      <c r="AO286" s="278"/>
      <c r="AP286" s="278"/>
      <c r="AQ286" s="278"/>
      <c r="AR286" s="278"/>
      <c r="AS286" s="278"/>
    </row>
    <row r="287" spans="2:45" s="10" customFormat="1" x14ac:dyDescent="0.2">
      <c r="B287" s="14"/>
      <c r="C287" s="276"/>
      <c r="D287" s="277"/>
      <c r="E287" s="277"/>
      <c r="F287" s="277"/>
      <c r="G287" s="277"/>
      <c r="H287" s="277"/>
      <c r="I287" s="277"/>
      <c r="J287" s="277"/>
      <c r="K287" s="277"/>
      <c r="L287" s="277"/>
      <c r="M287" s="277"/>
      <c r="N287" s="277"/>
      <c r="O287" s="277"/>
      <c r="P287" s="277"/>
      <c r="Q287" s="277"/>
      <c r="R287" s="277"/>
      <c r="S287" s="277"/>
      <c r="T287" s="277"/>
      <c r="U287" s="277"/>
      <c r="V287" s="277"/>
      <c r="W287" s="277"/>
      <c r="X287" s="277"/>
      <c r="Y287" s="277"/>
      <c r="Z287" s="277"/>
      <c r="AA287" s="277"/>
      <c r="AB287" s="279"/>
      <c r="AC287" s="278"/>
      <c r="AD287" s="278"/>
      <c r="AE287" s="278"/>
      <c r="AF287" s="278"/>
      <c r="AG287" s="278"/>
      <c r="AH287" s="278"/>
      <c r="AI287" s="278"/>
      <c r="AJ287" s="278"/>
      <c r="AK287" s="278"/>
      <c r="AL287" s="278"/>
      <c r="AM287" s="278"/>
      <c r="AN287" s="278"/>
      <c r="AO287" s="278"/>
      <c r="AP287" s="278"/>
      <c r="AQ287" s="278"/>
      <c r="AR287" s="278"/>
      <c r="AS287" s="278"/>
    </row>
    <row r="288" spans="2:45" s="10" customFormat="1" x14ac:dyDescent="0.2">
      <c r="B288" s="14"/>
      <c r="C288" s="276"/>
      <c r="D288" s="277"/>
      <c r="E288" s="277"/>
      <c r="F288" s="277"/>
      <c r="G288" s="277"/>
      <c r="H288" s="277"/>
      <c r="I288" s="277"/>
      <c r="J288" s="277"/>
      <c r="K288" s="277"/>
      <c r="L288" s="277"/>
      <c r="M288" s="277"/>
      <c r="N288" s="277"/>
      <c r="O288" s="277"/>
      <c r="P288" s="277"/>
      <c r="Q288" s="277"/>
      <c r="R288" s="277"/>
      <c r="S288" s="277"/>
      <c r="T288" s="277"/>
      <c r="U288" s="277"/>
      <c r="V288" s="277"/>
      <c r="W288" s="277"/>
      <c r="X288" s="277"/>
      <c r="Y288" s="277"/>
      <c r="Z288" s="277"/>
      <c r="AA288" s="277"/>
      <c r="AB288" s="279"/>
      <c r="AC288" s="278"/>
      <c r="AD288" s="278"/>
      <c r="AE288" s="278"/>
      <c r="AF288" s="278"/>
      <c r="AG288" s="278"/>
      <c r="AH288" s="278"/>
      <c r="AI288" s="278"/>
      <c r="AJ288" s="278"/>
      <c r="AK288" s="278"/>
      <c r="AL288" s="278"/>
      <c r="AM288" s="278"/>
      <c r="AN288" s="278"/>
      <c r="AO288" s="278"/>
      <c r="AP288" s="278"/>
      <c r="AQ288" s="278"/>
      <c r="AR288" s="278"/>
      <c r="AS288" s="278"/>
    </row>
    <row r="289" spans="2:45" s="10" customFormat="1" x14ac:dyDescent="0.2">
      <c r="B289" s="14"/>
      <c r="C289" s="276"/>
      <c r="D289" s="277"/>
      <c r="E289" s="277"/>
      <c r="F289" s="277"/>
      <c r="G289" s="277"/>
      <c r="H289" s="277"/>
      <c r="I289" s="277"/>
      <c r="J289" s="277"/>
      <c r="K289" s="277"/>
      <c r="L289" s="277"/>
      <c r="M289" s="277"/>
      <c r="N289" s="277"/>
      <c r="O289" s="277"/>
      <c r="P289" s="277"/>
      <c r="Q289" s="277"/>
      <c r="R289" s="277"/>
      <c r="S289" s="277"/>
      <c r="T289" s="277"/>
      <c r="U289" s="277"/>
      <c r="V289" s="277"/>
      <c r="W289" s="277"/>
      <c r="X289" s="277"/>
      <c r="Y289" s="277"/>
      <c r="Z289" s="277"/>
      <c r="AA289" s="277"/>
      <c r="AB289" s="279"/>
      <c r="AC289" s="278"/>
      <c r="AD289" s="278"/>
      <c r="AE289" s="278"/>
      <c r="AF289" s="278"/>
      <c r="AG289" s="278"/>
      <c r="AH289" s="278"/>
      <c r="AI289" s="278"/>
      <c r="AJ289" s="278"/>
      <c r="AK289" s="278"/>
      <c r="AL289" s="278"/>
      <c r="AM289" s="278"/>
      <c r="AN289" s="278"/>
      <c r="AO289" s="278"/>
      <c r="AP289" s="278"/>
      <c r="AQ289" s="278"/>
      <c r="AR289" s="278"/>
      <c r="AS289" s="278"/>
    </row>
    <row r="290" spans="2:45" s="10" customFormat="1" x14ac:dyDescent="0.2">
      <c r="B290" s="14"/>
      <c r="C290" s="276"/>
      <c r="D290" s="277"/>
      <c r="E290" s="277"/>
      <c r="F290" s="277"/>
      <c r="G290" s="277"/>
      <c r="H290" s="277"/>
      <c r="I290" s="277"/>
      <c r="J290" s="277"/>
      <c r="K290" s="277"/>
      <c r="L290" s="277"/>
      <c r="M290" s="277"/>
      <c r="N290" s="277"/>
      <c r="O290" s="277"/>
      <c r="P290" s="277"/>
      <c r="Q290" s="277"/>
      <c r="R290" s="277"/>
      <c r="S290" s="277"/>
      <c r="T290" s="277"/>
      <c r="U290" s="277"/>
      <c r="V290" s="277"/>
      <c r="W290" s="277"/>
      <c r="X290" s="277"/>
      <c r="Y290" s="277"/>
      <c r="Z290" s="277"/>
      <c r="AA290" s="277"/>
      <c r="AB290" s="279"/>
      <c r="AC290" s="278"/>
      <c r="AD290" s="278"/>
      <c r="AE290" s="278"/>
      <c r="AF290" s="278"/>
      <c r="AG290" s="278"/>
      <c r="AH290" s="278"/>
      <c r="AI290" s="278"/>
      <c r="AJ290" s="278"/>
      <c r="AK290" s="278"/>
      <c r="AL290" s="278"/>
      <c r="AM290" s="278"/>
      <c r="AN290" s="278"/>
      <c r="AO290" s="278"/>
      <c r="AP290" s="278"/>
      <c r="AQ290" s="278"/>
      <c r="AR290" s="278"/>
      <c r="AS290" s="278"/>
    </row>
    <row r="291" spans="2:45" s="10" customFormat="1" x14ac:dyDescent="0.2">
      <c r="B291" s="14"/>
      <c r="C291" s="276"/>
      <c r="D291" s="277"/>
      <c r="E291" s="277"/>
      <c r="F291" s="277"/>
      <c r="G291" s="277"/>
      <c r="H291" s="277"/>
      <c r="I291" s="277"/>
      <c r="J291" s="277"/>
      <c r="K291" s="277"/>
      <c r="L291" s="277"/>
      <c r="M291" s="277"/>
      <c r="N291" s="277"/>
      <c r="O291" s="277"/>
      <c r="P291" s="277"/>
      <c r="Q291" s="277"/>
      <c r="R291" s="277"/>
      <c r="S291" s="277"/>
      <c r="T291" s="277"/>
      <c r="U291" s="277"/>
      <c r="V291" s="277"/>
      <c r="W291" s="277"/>
      <c r="X291" s="277"/>
      <c r="Y291" s="277"/>
      <c r="Z291" s="277"/>
      <c r="AA291" s="277"/>
      <c r="AB291" s="279"/>
      <c r="AC291" s="278"/>
      <c r="AD291" s="278"/>
      <c r="AE291" s="278"/>
      <c r="AF291" s="278"/>
      <c r="AG291" s="278"/>
      <c r="AH291" s="278"/>
      <c r="AI291" s="278"/>
      <c r="AJ291" s="278"/>
      <c r="AK291" s="278"/>
      <c r="AL291" s="278"/>
      <c r="AM291" s="278"/>
      <c r="AN291" s="278"/>
      <c r="AO291" s="278"/>
      <c r="AP291" s="278"/>
      <c r="AQ291" s="278"/>
      <c r="AR291" s="278"/>
      <c r="AS291" s="278"/>
    </row>
    <row r="292" spans="2:45" s="10" customFormat="1" x14ac:dyDescent="0.2">
      <c r="B292" s="14"/>
      <c r="C292" s="276"/>
      <c r="D292" s="277"/>
      <c r="E292" s="277"/>
      <c r="F292" s="277"/>
      <c r="G292" s="277"/>
      <c r="H292" s="277"/>
      <c r="I292" s="277"/>
      <c r="J292" s="277"/>
      <c r="K292" s="277"/>
      <c r="L292" s="277"/>
      <c r="M292" s="277"/>
      <c r="N292" s="277"/>
      <c r="O292" s="277"/>
      <c r="P292" s="277"/>
      <c r="Q292" s="277"/>
      <c r="R292" s="277"/>
      <c r="S292" s="277"/>
      <c r="T292" s="277"/>
      <c r="U292" s="277"/>
      <c r="V292" s="277"/>
      <c r="W292" s="277"/>
      <c r="X292" s="277"/>
      <c r="Y292" s="277"/>
      <c r="Z292" s="277"/>
      <c r="AA292" s="277"/>
      <c r="AB292" s="279"/>
      <c r="AC292" s="278"/>
      <c r="AD292" s="278"/>
      <c r="AE292" s="278"/>
      <c r="AF292" s="278"/>
      <c r="AG292" s="278"/>
      <c r="AH292" s="278"/>
      <c r="AI292" s="278"/>
      <c r="AJ292" s="278"/>
      <c r="AK292" s="278"/>
      <c r="AL292" s="278"/>
      <c r="AM292" s="278"/>
      <c r="AN292" s="278"/>
      <c r="AO292" s="278"/>
      <c r="AP292" s="278"/>
      <c r="AQ292" s="278"/>
      <c r="AR292" s="278"/>
      <c r="AS292" s="278"/>
    </row>
    <row r="293" spans="2:45" s="10" customFormat="1" x14ac:dyDescent="0.2">
      <c r="B293" s="14"/>
      <c r="C293" s="276"/>
      <c r="D293" s="277"/>
      <c r="E293" s="277"/>
      <c r="F293" s="277"/>
      <c r="G293" s="277"/>
      <c r="H293" s="277"/>
      <c r="I293" s="277"/>
      <c r="J293" s="277"/>
      <c r="K293" s="277"/>
      <c r="L293" s="277"/>
      <c r="M293" s="277"/>
      <c r="N293" s="277"/>
      <c r="O293" s="277"/>
      <c r="P293" s="277"/>
      <c r="Q293" s="277"/>
      <c r="R293" s="277"/>
      <c r="S293" s="277"/>
      <c r="T293" s="277"/>
      <c r="U293" s="277"/>
      <c r="V293" s="277"/>
      <c r="W293" s="277"/>
      <c r="X293" s="277"/>
      <c r="Y293" s="277"/>
      <c r="Z293" s="277"/>
      <c r="AA293" s="277"/>
      <c r="AB293" s="279"/>
      <c r="AC293" s="278"/>
      <c r="AD293" s="278"/>
      <c r="AE293" s="278"/>
      <c r="AF293" s="278"/>
      <c r="AG293" s="278"/>
      <c r="AH293" s="278"/>
      <c r="AI293" s="278"/>
      <c r="AJ293" s="278"/>
      <c r="AK293" s="278"/>
      <c r="AL293" s="278"/>
      <c r="AM293" s="278"/>
      <c r="AN293" s="278"/>
      <c r="AO293" s="278"/>
      <c r="AP293" s="278"/>
      <c r="AQ293" s="278"/>
      <c r="AR293" s="278"/>
      <c r="AS293" s="278"/>
    </row>
    <row r="294" spans="2:45" s="10" customFormat="1" x14ac:dyDescent="0.2">
      <c r="B294" s="14"/>
      <c r="C294" s="276"/>
      <c r="D294" s="277"/>
      <c r="E294" s="277"/>
      <c r="F294" s="277"/>
      <c r="G294" s="277"/>
      <c r="H294" s="277"/>
      <c r="I294" s="277"/>
      <c r="J294" s="277"/>
      <c r="K294" s="277"/>
      <c r="L294" s="277"/>
      <c r="M294" s="277"/>
      <c r="N294" s="277"/>
      <c r="O294" s="277"/>
      <c r="P294" s="277"/>
      <c r="Q294" s="277"/>
      <c r="R294" s="277"/>
      <c r="S294" s="277"/>
      <c r="T294" s="277"/>
      <c r="U294" s="277"/>
      <c r="V294" s="277"/>
      <c r="W294" s="277"/>
      <c r="X294" s="277"/>
      <c r="Y294" s="277"/>
      <c r="Z294" s="277"/>
      <c r="AA294" s="277"/>
      <c r="AB294" s="279"/>
      <c r="AC294" s="278"/>
      <c r="AD294" s="278"/>
      <c r="AE294" s="278"/>
      <c r="AF294" s="278"/>
      <c r="AG294" s="278"/>
      <c r="AH294" s="278"/>
      <c r="AI294" s="278"/>
      <c r="AJ294" s="278"/>
      <c r="AK294" s="278"/>
      <c r="AL294" s="278"/>
      <c r="AM294" s="278"/>
      <c r="AN294" s="278"/>
      <c r="AO294" s="278"/>
      <c r="AP294" s="278"/>
      <c r="AQ294" s="278"/>
      <c r="AR294" s="278"/>
      <c r="AS294" s="278"/>
    </row>
    <row r="295" spans="2:45" s="10" customFormat="1" x14ac:dyDescent="0.2">
      <c r="B295" s="14"/>
      <c r="C295" s="276"/>
      <c r="D295" s="277"/>
      <c r="E295" s="277"/>
      <c r="F295" s="277"/>
      <c r="G295" s="277"/>
      <c r="H295" s="277"/>
      <c r="I295" s="277"/>
      <c r="J295" s="277"/>
      <c r="K295" s="277"/>
      <c r="L295" s="277"/>
      <c r="M295" s="277"/>
      <c r="N295" s="277"/>
      <c r="O295" s="277"/>
      <c r="P295" s="277"/>
      <c r="Q295" s="277"/>
      <c r="R295" s="277"/>
      <c r="S295" s="277"/>
      <c r="T295" s="277"/>
      <c r="U295" s="277"/>
      <c r="V295" s="277"/>
      <c r="W295" s="277"/>
      <c r="X295" s="277"/>
      <c r="Y295" s="277"/>
      <c r="Z295" s="277"/>
      <c r="AA295" s="277"/>
      <c r="AB295" s="279"/>
      <c r="AC295" s="278"/>
      <c r="AD295" s="278"/>
      <c r="AE295" s="278"/>
      <c r="AF295" s="278"/>
      <c r="AG295" s="278"/>
      <c r="AH295" s="278"/>
      <c r="AI295" s="278"/>
      <c r="AJ295" s="278"/>
      <c r="AK295" s="278"/>
      <c r="AL295" s="278"/>
      <c r="AM295" s="278"/>
      <c r="AN295" s="278"/>
      <c r="AO295" s="278"/>
      <c r="AP295" s="278"/>
      <c r="AQ295" s="278"/>
      <c r="AR295" s="278"/>
      <c r="AS295" s="278"/>
    </row>
    <row r="296" spans="2:45" s="10" customFormat="1" x14ac:dyDescent="0.2">
      <c r="B296" s="14"/>
      <c r="C296" s="276"/>
      <c r="D296" s="277"/>
      <c r="E296" s="277"/>
      <c r="F296" s="277"/>
      <c r="G296" s="277"/>
      <c r="H296" s="277"/>
      <c r="I296" s="277"/>
      <c r="J296" s="277"/>
      <c r="K296" s="277"/>
      <c r="L296" s="277"/>
      <c r="M296" s="277"/>
      <c r="N296" s="277"/>
      <c r="O296" s="277"/>
      <c r="P296" s="277"/>
      <c r="Q296" s="277"/>
      <c r="R296" s="277"/>
      <c r="S296" s="277"/>
      <c r="T296" s="277"/>
      <c r="U296" s="277"/>
      <c r="V296" s="277"/>
      <c r="W296" s="277"/>
      <c r="X296" s="277"/>
      <c r="Y296" s="277"/>
      <c r="Z296" s="277"/>
      <c r="AA296" s="277"/>
      <c r="AB296" s="279"/>
      <c r="AC296" s="278"/>
      <c r="AD296" s="278"/>
      <c r="AE296" s="278"/>
      <c r="AF296" s="278"/>
      <c r="AG296" s="278"/>
      <c r="AH296" s="278"/>
      <c r="AI296" s="278"/>
      <c r="AJ296" s="278"/>
      <c r="AK296" s="278"/>
      <c r="AL296" s="278"/>
      <c r="AM296" s="278"/>
      <c r="AN296" s="278"/>
      <c r="AO296" s="278"/>
      <c r="AP296" s="278"/>
      <c r="AQ296" s="278"/>
      <c r="AR296" s="278"/>
      <c r="AS296" s="278"/>
    </row>
    <row r="297" spans="2:45" s="10" customFormat="1" x14ac:dyDescent="0.2">
      <c r="B297" s="14"/>
      <c r="C297" s="276"/>
      <c r="D297" s="277"/>
      <c r="E297" s="277"/>
      <c r="F297" s="277"/>
      <c r="G297" s="277"/>
      <c r="H297" s="277"/>
      <c r="I297" s="277"/>
      <c r="J297" s="277"/>
      <c r="K297" s="277"/>
      <c r="L297" s="277"/>
      <c r="M297" s="277"/>
      <c r="N297" s="277"/>
      <c r="O297" s="277"/>
      <c r="P297" s="277"/>
      <c r="Q297" s="277"/>
      <c r="R297" s="277"/>
      <c r="S297" s="277"/>
      <c r="T297" s="277"/>
      <c r="U297" s="277"/>
      <c r="V297" s="277"/>
      <c r="W297" s="277"/>
      <c r="X297" s="277"/>
      <c r="Y297" s="277"/>
      <c r="Z297" s="277"/>
      <c r="AA297" s="277"/>
      <c r="AB297" s="279"/>
      <c r="AC297" s="278"/>
      <c r="AD297" s="278"/>
      <c r="AE297" s="278"/>
      <c r="AF297" s="278"/>
      <c r="AG297" s="278"/>
      <c r="AH297" s="278"/>
      <c r="AI297" s="278"/>
      <c r="AJ297" s="278"/>
      <c r="AK297" s="278"/>
      <c r="AL297" s="278"/>
      <c r="AM297" s="278"/>
      <c r="AN297" s="278"/>
      <c r="AO297" s="278"/>
      <c r="AP297" s="278"/>
      <c r="AQ297" s="278"/>
      <c r="AR297" s="278"/>
      <c r="AS297" s="278"/>
    </row>
    <row r="298" spans="2:45" s="10" customFormat="1" x14ac:dyDescent="0.2">
      <c r="B298" s="14"/>
      <c r="C298" s="276"/>
      <c r="D298" s="277"/>
      <c r="E298" s="277"/>
      <c r="F298" s="277"/>
      <c r="G298" s="277"/>
      <c r="H298" s="277"/>
      <c r="I298" s="277"/>
      <c r="J298" s="277"/>
      <c r="K298" s="277"/>
      <c r="L298" s="277"/>
      <c r="M298" s="277"/>
      <c r="N298" s="277"/>
      <c r="O298" s="277"/>
      <c r="P298" s="277"/>
      <c r="Q298" s="277"/>
      <c r="R298" s="277"/>
      <c r="S298" s="277"/>
      <c r="T298" s="277"/>
      <c r="U298" s="277"/>
      <c r="V298" s="277"/>
      <c r="W298" s="277"/>
      <c r="X298" s="277"/>
      <c r="Y298" s="277"/>
      <c r="Z298" s="277"/>
      <c r="AA298" s="277"/>
      <c r="AB298" s="279"/>
      <c r="AC298" s="278"/>
      <c r="AD298" s="278"/>
      <c r="AE298" s="278"/>
      <c r="AF298" s="278"/>
      <c r="AG298" s="278"/>
      <c r="AH298" s="278"/>
      <c r="AI298" s="278"/>
      <c r="AJ298" s="278"/>
      <c r="AK298" s="278"/>
      <c r="AL298" s="278"/>
      <c r="AM298" s="278"/>
      <c r="AN298" s="278"/>
      <c r="AO298" s="278"/>
      <c r="AP298" s="278"/>
      <c r="AQ298" s="278"/>
      <c r="AR298" s="278"/>
      <c r="AS298" s="278"/>
    </row>
    <row r="299" spans="2:45" s="10" customFormat="1" x14ac:dyDescent="0.2">
      <c r="B299" s="14"/>
      <c r="C299" s="276"/>
      <c r="D299" s="277"/>
      <c r="E299" s="277"/>
      <c r="F299" s="277"/>
      <c r="G299" s="277"/>
      <c r="H299" s="277"/>
      <c r="I299" s="277"/>
      <c r="J299" s="277"/>
      <c r="K299" s="277"/>
      <c r="L299" s="277"/>
      <c r="M299" s="277"/>
      <c r="N299" s="277"/>
      <c r="O299" s="277"/>
      <c r="P299" s="277"/>
      <c r="Q299" s="277"/>
      <c r="R299" s="277"/>
      <c r="S299" s="277"/>
      <c r="T299" s="277"/>
      <c r="U299" s="277"/>
      <c r="V299" s="277"/>
      <c r="W299" s="277"/>
      <c r="X299" s="277"/>
      <c r="Y299" s="277"/>
      <c r="Z299" s="277"/>
      <c r="AA299" s="277"/>
      <c r="AB299" s="279"/>
      <c r="AC299" s="278"/>
      <c r="AD299" s="278"/>
      <c r="AE299" s="278"/>
      <c r="AF299" s="278"/>
      <c r="AG299" s="278"/>
      <c r="AH299" s="278"/>
      <c r="AI299" s="278"/>
      <c r="AJ299" s="278"/>
      <c r="AK299" s="278"/>
      <c r="AL299" s="278"/>
      <c r="AM299" s="278"/>
      <c r="AN299" s="278"/>
      <c r="AO299" s="278"/>
      <c r="AP299" s="278"/>
      <c r="AQ299" s="278"/>
      <c r="AR299" s="278"/>
      <c r="AS299" s="278"/>
    </row>
    <row r="300" spans="2:45" s="10" customFormat="1" x14ac:dyDescent="0.2">
      <c r="B300" s="14"/>
      <c r="C300" s="276"/>
      <c r="D300" s="277"/>
      <c r="E300" s="277"/>
      <c r="F300" s="277"/>
      <c r="G300" s="277"/>
      <c r="H300" s="277"/>
      <c r="I300" s="277"/>
      <c r="J300" s="277"/>
      <c r="K300" s="277"/>
      <c r="L300" s="277"/>
      <c r="M300" s="277"/>
      <c r="N300" s="277"/>
      <c r="O300" s="277"/>
      <c r="P300" s="277"/>
      <c r="Q300" s="277"/>
      <c r="R300" s="277"/>
      <c r="S300" s="277"/>
      <c r="T300" s="277"/>
      <c r="U300" s="277"/>
      <c r="V300" s="277"/>
      <c r="W300" s="277"/>
      <c r="X300" s="277"/>
      <c r="Y300" s="277"/>
      <c r="Z300" s="277"/>
      <c r="AA300" s="277"/>
      <c r="AB300" s="279"/>
      <c r="AC300" s="278"/>
      <c r="AD300" s="278"/>
      <c r="AE300" s="278"/>
      <c r="AF300" s="278"/>
      <c r="AG300" s="278"/>
      <c r="AH300" s="278"/>
      <c r="AI300" s="278"/>
      <c r="AJ300" s="278"/>
      <c r="AK300" s="278"/>
      <c r="AL300" s="278"/>
      <c r="AM300" s="278"/>
      <c r="AN300" s="278"/>
      <c r="AO300" s="278"/>
      <c r="AP300" s="278"/>
      <c r="AQ300" s="278"/>
      <c r="AR300" s="278"/>
      <c r="AS300" s="278"/>
    </row>
    <row r="301" spans="2:45" s="10" customFormat="1" x14ac:dyDescent="0.2">
      <c r="B301" s="14"/>
      <c r="C301" s="276"/>
      <c r="D301" s="277"/>
      <c r="E301" s="277"/>
      <c r="F301" s="277"/>
      <c r="G301" s="277"/>
      <c r="H301" s="277"/>
      <c r="I301" s="277"/>
      <c r="J301" s="277"/>
      <c r="K301" s="277"/>
      <c r="L301" s="277"/>
      <c r="M301" s="277"/>
      <c r="N301" s="277"/>
      <c r="O301" s="277"/>
      <c r="P301" s="277"/>
      <c r="Q301" s="277"/>
      <c r="R301" s="277"/>
      <c r="S301" s="277"/>
      <c r="T301" s="277"/>
      <c r="U301" s="277"/>
      <c r="V301" s="277"/>
      <c r="W301" s="277"/>
      <c r="X301" s="277"/>
      <c r="Y301" s="277"/>
      <c r="Z301" s="277"/>
      <c r="AA301" s="277"/>
      <c r="AB301" s="279"/>
      <c r="AC301" s="278"/>
      <c r="AD301" s="278"/>
      <c r="AE301" s="278"/>
      <c r="AF301" s="278"/>
      <c r="AG301" s="278"/>
      <c r="AH301" s="278"/>
      <c r="AI301" s="278"/>
      <c r="AJ301" s="278"/>
      <c r="AK301" s="278"/>
      <c r="AL301" s="278"/>
      <c r="AM301" s="278"/>
      <c r="AN301" s="278"/>
      <c r="AO301" s="278"/>
      <c r="AP301" s="278"/>
      <c r="AQ301" s="278"/>
      <c r="AR301" s="278"/>
      <c r="AS301" s="278"/>
    </row>
    <row r="302" spans="2:45" s="10" customFormat="1" x14ac:dyDescent="0.2">
      <c r="B302" s="14"/>
      <c r="C302" s="276"/>
      <c r="D302" s="277"/>
      <c r="E302" s="277"/>
      <c r="F302" s="277"/>
      <c r="G302" s="277"/>
      <c r="H302" s="277"/>
      <c r="I302" s="277"/>
      <c r="J302" s="277"/>
      <c r="K302" s="277"/>
      <c r="L302" s="277"/>
      <c r="M302" s="277"/>
      <c r="N302" s="277"/>
      <c r="O302" s="277"/>
      <c r="P302" s="277"/>
      <c r="Q302" s="277"/>
      <c r="R302" s="277"/>
      <c r="S302" s="277"/>
      <c r="T302" s="277"/>
      <c r="U302" s="277"/>
      <c r="V302" s="277"/>
      <c r="W302" s="277"/>
      <c r="X302" s="277"/>
      <c r="Y302" s="277"/>
      <c r="Z302" s="277"/>
      <c r="AA302" s="277"/>
      <c r="AB302" s="279"/>
      <c r="AC302" s="278"/>
      <c r="AD302" s="278"/>
      <c r="AE302" s="278"/>
      <c r="AF302" s="278"/>
      <c r="AG302" s="278"/>
      <c r="AH302" s="278"/>
      <c r="AI302" s="278"/>
      <c r="AJ302" s="278"/>
      <c r="AK302" s="278"/>
      <c r="AL302" s="278"/>
      <c r="AM302" s="278"/>
      <c r="AN302" s="278"/>
      <c r="AO302" s="278"/>
      <c r="AP302" s="278"/>
      <c r="AQ302" s="278"/>
      <c r="AR302" s="278"/>
      <c r="AS302" s="278"/>
    </row>
    <row r="303" spans="2:45" s="10" customFormat="1" x14ac:dyDescent="0.2">
      <c r="B303" s="14"/>
      <c r="C303" s="276"/>
      <c r="D303" s="277"/>
      <c r="E303" s="277"/>
      <c r="F303" s="277"/>
      <c r="G303" s="277"/>
      <c r="H303" s="277"/>
      <c r="I303" s="277"/>
      <c r="J303" s="277"/>
      <c r="K303" s="277"/>
      <c r="L303" s="277"/>
      <c r="M303" s="277"/>
      <c r="N303" s="277"/>
      <c r="O303" s="277"/>
      <c r="P303" s="277"/>
      <c r="Q303" s="277"/>
      <c r="R303" s="277"/>
      <c r="S303" s="277"/>
      <c r="T303" s="277"/>
      <c r="U303" s="277"/>
      <c r="V303" s="277"/>
      <c r="W303" s="277"/>
      <c r="X303" s="277"/>
      <c r="Y303" s="277"/>
      <c r="Z303" s="277"/>
      <c r="AA303" s="277"/>
      <c r="AB303" s="279"/>
      <c r="AC303" s="278"/>
      <c r="AD303" s="278"/>
      <c r="AE303" s="278"/>
      <c r="AF303" s="278"/>
      <c r="AG303" s="278"/>
      <c r="AH303" s="278"/>
      <c r="AI303" s="278"/>
      <c r="AJ303" s="278"/>
      <c r="AK303" s="278"/>
      <c r="AL303" s="278"/>
      <c r="AM303" s="278"/>
      <c r="AN303" s="278"/>
      <c r="AO303" s="278"/>
      <c r="AP303" s="278"/>
      <c r="AQ303" s="278"/>
      <c r="AR303" s="278"/>
      <c r="AS303" s="278"/>
    </row>
    <row r="304" spans="2:45" s="10" customFormat="1" x14ac:dyDescent="0.2">
      <c r="B304" s="14"/>
      <c r="C304" s="276"/>
      <c r="D304" s="277"/>
      <c r="E304" s="277"/>
      <c r="F304" s="277"/>
      <c r="G304" s="277"/>
      <c r="H304" s="277"/>
      <c r="I304" s="277"/>
      <c r="J304" s="277"/>
      <c r="K304" s="277"/>
      <c r="L304" s="277"/>
      <c r="M304" s="277"/>
      <c r="N304" s="277"/>
      <c r="O304" s="277"/>
      <c r="P304" s="277"/>
      <c r="Q304" s="277"/>
      <c r="R304" s="277"/>
      <c r="S304" s="277"/>
      <c r="T304" s="277"/>
      <c r="U304" s="277"/>
      <c r="V304" s="277"/>
      <c r="W304" s="277"/>
      <c r="X304" s="277"/>
      <c r="Y304" s="277"/>
      <c r="Z304" s="277"/>
      <c r="AA304" s="277"/>
      <c r="AB304" s="279"/>
      <c r="AC304" s="278"/>
      <c r="AD304" s="278"/>
      <c r="AE304" s="278"/>
      <c r="AF304" s="278"/>
      <c r="AG304" s="278"/>
      <c r="AH304" s="278"/>
      <c r="AI304" s="278"/>
      <c r="AJ304" s="278"/>
      <c r="AK304" s="278"/>
      <c r="AL304" s="278"/>
      <c r="AM304" s="278"/>
      <c r="AN304" s="278"/>
      <c r="AO304" s="278"/>
      <c r="AP304" s="278"/>
      <c r="AQ304" s="278"/>
      <c r="AR304" s="278"/>
      <c r="AS304" s="278"/>
    </row>
    <row r="305" spans="2:45" s="10" customFormat="1" x14ac:dyDescent="0.2">
      <c r="B305" s="14"/>
      <c r="C305" s="276"/>
      <c r="D305" s="277"/>
      <c r="E305" s="277"/>
      <c r="F305" s="277"/>
      <c r="G305" s="277"/>
      <c r="H305" s="277"/>
      <c r="I305" s="277"/>
      <c r="J305" s="277"/>
      <c r="K305" s="277"/>
      <c r="L305" s="277"/>
      <c r="M305" s="277"/>
      <c r="N305" s="277"/>
      <c r="O305" s="277"/>
      <c r="P305" s="277"/>
      <c r="Q305" s="277"/>
      <c r="R305" s="277"/>
      <c r="S305" s="277"/>
      <c r="T305" s="277"/>
      <c r="U305" s="277"/>
      <c r="V305" s="277"/>
      <c r="W305" s="277"/>
      <c r="X305" s="277"/>
      <c r="Y305" s="277"/>
      <c r="Z305" s="277"/>
      <c r="AA305" s="277"/>
      <c r="AB305" s="279"/>
      <c r="AC305" s="278"/>
      <c r="AD305" s="278"/>
      <c r="AE305" s="278"/>
      <c r="AF305" s="278"/>
      <c r="AG305" s="278"/>
      <c r="AH305" s="278"/>
      <c r="AI305" s="278"/>
      <c r="AJ305" s="278"/>
      <c r="AK305" s="278"/>
      <c r="AL305" s="278"/>
      <c r="AM305" s="278"/>
      <c r="AN305" s="278"/>
      <c r="AO305" s="278"/>
      <c r="AP305" s="278"/>
      <c r="AQ305" s="278"/>
      <c r="AR305" s="278"/>
      <c r="AS305" s="278"/>
    </row>
    <row r="306" spans="2:45" s="10" customFormat="1" x14ac:dyDescent="0.2">
      <c r="B306" s="14"/>
      <c r="C306" s="276"/>
      <c r="D306" s="277"/>
      <c r="E306" s="277"/>
      <c r="F306" s="277"/>
      <c r="G306" s="277"/>
      <c r="H306" s="277"/>
      <c r="I306" s="277"/>
      <c r="J306" s="277"/>
      <c r="K306" s="277"/>
      <c r="L306" s="277"/>
      <c r="M306" s="277"/>
      <c r="N306" s="277"/>
      <c r="O306" s="277"/>
      <c r="P306" s="277"/>
      <c r="Q306" s="277"/>
      <c r="R306" s="277"/>
      <c r="S306" s="277"/>
      <c r="T306" s="277"/>
      <c r="U306" s="277"/>
      <c r="V306" s="277"/>
      <c r="W306" s="277"/>
      <c r="X306" s="277"/>
      <c r="Y306" s="277"/>
      <c r="Z306" s="277"/>
      <c r="AA306" s="277"/>
      <c r="AB306" s="279"/>
      <c r="AC306" s="278"/>
      <c r="AD306" s="278"/>
      <c r="AE306" s="278"/>
      <c r="AF306" s="278"/>
      <c r="AG306" s="278"/>
      <c r="AH306" s="278"/>
      <c r="AI306" s="278"/>
      <c r="AJ306" s="278"/>
      <c r="AK306" s="278"/>
      <c r="AL306" s="278"/>
      <c r="AM306" s="278"/>
      <c r="AN306" s="278"/>
      <c r="AO306" s="278"/>
      <c r="AP306" s="278"/>
      <c r="AQ306" s="278"/>
      <c r="AR306" s="278"/>
      <c r="AS306" s="278"/>
    </row>
    <row r="307" spans="2:45" s="10" customFormat="1" x14ac:dyDescent="0.2">
      <c r="B307" s="14"/>
      <c r="C307" s="276"/>
      <c r="D307" s="277"/>
      <c r="E307" s="277"/>
      <c r="F307" s="277"/>
      <c r="G307" s="277"/>
      <c r="H307" s="277"/>
      <c r="I307" s="277"/>
      <c r="J307" s="277"/>
      <c r="K307" s="277"/>
      <c r="L307" s="277"/>
      <c r="M307" s="277"/>
      <c r="N307" s="277"/>
      <c r="O307" s="277"/>
      <c r="P307" s="277"/>
      <c r="Q307" s="277"/>
      <c r="R307" s="277"/>
      <c r="S307" s="277"/>
      <c r="T307" s="277"/>
      <c r="U307" s="277"/>
      <c r="V307" s="277"/>
      <c r="W307" s="277"/>
      <c r="X307" s="277"/>
      <c r="Y307" s="277"/>
      <c r="Z307" s="277"/>
      <c r="AA307" s="277"/>
      <c r="AB307" s="279"/>
      <c r="AC307" s="278"/>
      <c r="AD307" s="278"/>
      <c r="AE307" s="278"/>
      <c r="AF307" s="278"/>
      <c r="AG307" s="278"/>
      <c r="AH307" s="278"/>
      <c r="AI307" s="278"/>
      <c r="AJ307" s="278"/>
      <c r="AK307" s="278"/>
      <c r="AL307" s="278"/>
      <c r="AM307" s="278"/>
      <c r="AN307" s="278"/>
      <c r="AO307" s="278"/>
      <c r="AP307" s="278"/>
      <c r="AQ307" s="278"/>
      <c r="AR307" s="278"/>
      <c r="AS307" s="278"/>
    </row>
    <row r="308" spans="2:45" s="10" customFormat="1" x14ac:dyDescent="0.2">
      <c r="B308" s="14"/>
      <c r="C308" s="276"/>
      <c r="D308" s="277"/>
      <c r="E308" s="277"/>
      <c r="F308" s="277"/>
      <c r="G308" s="277"/>
      <c r="H308" s="277"/>
      <c r="I308" s="277"/>
      <c r="J308" s="277"/>
      <c r="K308" s="277"/>
      <c r="L308" s="277"/>
      <c r="M308" s="277"/>
      <c r="N308" s="277"/>
      <c r="O308" s="277"/>
      <c r="P308" s="277"/>
      <c r="Q308" s="277"/>
      <c r="R308" s="277"/>
      <c r="S308" s="277"/>
      <c r="T308" s="277"/>
      <c r="U308" s="277"/>
      <c r="V308" s="277"/>
      <c r="W308" s="277"/>
      <c r="X308" s="277"/>
      <c r="Y308" s="277"/>
      <c r="Z308" s="277"/>
      <c r="AA308" s="277"/>
      <c r="AB308" s="279"/>
      <c r="AC308" s="278"/>
      <c r="AD308" s="278"/>
      <c r="AE308" s="278"/>
      <c r="AF308" s="278"/>
      <c r="AG308" s="278"/>
      <c r="AH308" s="278"/>
      <c r="AI308" s="278"/>
      <c r="AJ308" s="278"/>
      <c r="AK308" s="278"/>
      <c r="AL308" s="278"/>
      <c r="AM308" s="278"/>
      <c r="AN308" s="278"/>
      <c r="AO308" s="278"/>
      <c r="AP308" s="278"/>
      <c r="AQ308" s="278"/>
      <c r="AR308" s="278"/>
      <c r="AS308" s="278"/>
    </row>
    <row r="309" spans="2:45" s="10" customFormat="1" x14ac:dyDescent="0.2">
      <c r="B309" s="14"/>
      <c r="C309" s="276"/>
      <c r="D309" s="277"/>
      <c r="E309" s="277"/>
      <c r="F309" s="277"/>
      <c r="G309" s="277"/>
      <c r="H309" s="277"/>
      <c r="I309" s="277"/>
      <c r="J309" s="277"/>
      <c r="K309" s="277"/>
      <c r="L309" s="277"/>
      <c r="M309" s="277"/>
      <c r="N309" s="277"/>
      <c r="O309" s="277"/>
      <c r="P309" s="277"/>
      <c r="Q309" s="277"/>
      <c r="R309" s="277"/>
      <c r="S309" s="277"/>
      <c r="T309" s="277"/>
      <c r="U309" s="277"/>
      <c r="V309" s="277"/>
      <c r="W309" s="277"/>
      <c r="X309" s="277"/>
      <c r="Y309" s="277"/>
      <c r="Z309" s="277"/>
      <c r="AA309" s="277"/>
      <c r="AB309" s="279"/>
      <c r="AC309" s="278"/>
      <c r="AD309" s="278"/>
      <c r="AE309" s="278"/>
      <c r="AF309" s="278"/>
      <c r="AG309" s="278"/>
      <c r="AH309" s="278"/>
      <c r="AI309" s="278"/>
      <c r="AJ309" s="278"/>
      <c r="AK309" s="278"/>
      <c r="AL309" s="278"/>
      <c r="AM309" s="278"/>
      <c r="AN309" s="278"/>
      <c r="AO309" s="278"/>
      <c r="AP309" s="278"/>
      <c r="AQ309" s="278"/>
      <c r="AR309" s="278"/>
      <c r="AS309" s="278"/>
    </row>
    <row r="310" spans="2:45" s="10" customFormat="1" x14ac:dyDescent="0.2">
      <c r="B310" s="14"/>
      <c r="C310" s="276"/>
      <c r="D310" s="277"/>
      <c r="E310" s="277"/>
      <c r="F310" s="277"/>
      <c r="G310" s="277"/>
      <c r="H310" s="277"/>
      <c r="I310" s="277"/>
      <c r="J310" s="277"/>
      <c r="K310" s="277"/>
      <c r="L310" s="277"/>
      <c r="M310" s="277"/>
      <c r="N310" s="277"/>
      <c r="O310" s="277"/>
      <c r="P310" s="277"/>
      <c r="Q310" s="277"/>
      <c r="R310" s="277"/>
      <c r="S310" s="277"/>
      <c r="T310" s="277"/>
      <c r="U310" s="277"/>
      <c r="V310" s="277"/>
      <c r="W310" s="277"/>
      <c r="X310" s="277"/>
      <c r="Y310" s="277"/>
      <c r="Z310" s="277"/>
      <c r="AA310" s="277"/>
      <c r="AB310" s="279"/>
      <c r="AC310" s="278"/>
      <c r="AD310" s="278"/>
      <c r="AE310" s="278"/>
      <c r="AF310" s="278"/>
      <c r="AG310" s="278"/>
      <c r="AH310" s="278"/>
      <c r="AI310" s="278"/>
      <c r="AJ310" s="278"/>
      <c r="AK310" s="278"/>
      <c r="AL310" s="278"/>
      <c r="AM310" s="278"/>
      <c r="AN310" s="278"/>
      <c r="AO310" s="278"/>
      <c r="AP310" s="278"/>
      <c r="AQ310" s="278"/>
      <c r="AR310" s="278"/>
      <c r="AS310" s="278"/>
    </row>
    <row r="311" spans="2:45" s="10" customFormat="1" x14ac:dyDescent="0.2">
      <c r="B311" s="14"/>
      <c r="C311" s="276"/>
      <c r="D311" s="277"/>
      <c r="E311" s="277"/>
      <c r="F311" s="277"/>
      <c r="G311" s="277"/>
      <c r="H311" s="277"/>
      <c r="I311" s="277"/>
      <c r="J311" s="277"/>
      <c r="K311" s="277"/>
      <c r="L311" s="277"/>
      <c r="M311" s="277"/>
      <c r="N311" s="277"/>
      <c r="O311" s="277"/>
      <c r="P311" s="277"/>
      <c r="Q311" s="277"/>
      <c r="R311" s="277"/>
      <c r="S311" s="277"/>
      <c r="T311" s="277"/>
      <c r="U311" s="277"/>
      <c r="V311" s="277"/>
      <c r="W311" s="277"/>
      <c r="X311" s="277"/>
      <c r="Y311" s="277"/>
      <c r="Z311" s="277"/>
      <c r="AA311" s="277"/>
      <c r="AB311" s="279"/>
      <c r="AC311" s="278"/>
      <c r="AD311" s="278"/>
      <c r="AE311" s="278"/>
      <c r="AF311" s="278"/>
      <c r="AG311" s="278"/>
      <c r="AH311" s="278"/>
      <c r="AI311" s="278"/>
      <c r="AJ311" s="278"/>
      <c r="AK311" s="278"/>
      <c r="AL311" s="278"/>
      <c r="AM311" s="278"/>
      <c r="AN311" s="278"/>
      <c r="AO311" s="278"/>
      <c r="AP311" s="278"/>
      <c r="AQ311" s="278"/>
      <c r="AR311" s="278"/>
      <c r="AS311" s="278"/>
    </row>
    <row r="312" spans="2:45" s="10" customFormat="1" x14ac:dyDescent="0.2">
      <c r="B312" s="14"/>
      <c r="C312" s="276"/>
      <c r="D312" s="277"/>
      <c r="E312" s="277"/>
      <c r="F312" s="277"/>
      <c r="G312" s="277"/>
      <c r="H312" s="277"/>
      <c r="I312" s="277"/>
      <c r="J312" s="277"/>
      <c r="K312" s="277"/>
      <c r="L312" s="277"/>
      <c r="M312" s="277"/>
      <c r="N312" s="277"/>
      <c r="O312" s="277"/>
      <c r="P312" s="277"/>
      <c r="Q312" s="277"/>
      <c r="R312" s="277"/>
      <c r="S312" s="277"/>
      <c r="T312" s="277"/>
      <c r="U312" s="277"/>
      <c r="V312" s="277"/>
      <c r="W312" s="277"/>
      <c r="X312" s="277"/>
      <c r="Y312" s="277"/>
      <c r="Z312" s="277"/>
      <c r="AA312" s="277"/>
      <c r="AB312" s="279"/>
      <c r="AC312" s="278"/>
      <c r="AD312" s="278"/>
      <c r="AE312" s="278"/>
      <c r="AF312" s="278"/>
      <c r="AG312" s="278"/>
      <c r="AH312" s="278"/>
      <c r="AI312" s="278"/>
      <c r="AJ312" s="278"/>
      <c r="AK312" s="278"/>
      <c r="AL312" s="278"/>
      <c r="AM312" s="278"/>
      <c r="AN312" s="278"/>
      <c r="AO312" s="278"/>
      <c r="AP312" s="278"/>
      <c r="AQ312" s="278"/>
      <c r="AR312" s="278"/>
      <c r="AS312" s="278"/>
    </row>
    <row r="313" spans="2:45" s="10" customFormat="1" x14ac:dyDescent="0.2">
      <c r="B313" s="14"/>
      <c r="C313" s="276"/>
      <c r="D313" s="277"/>
      <c r="E313" s="277"/>
      <c r="F313" s="277"/>
      <c r="G313" s="277"/>
      <c r="H313" s="277"/>
      <c r="I313" s="277"/>
      <c r="J313" s="277"/>
      <c r="K313" s="277"/>
      <c r="L313" s="277"/>
      <c r="M313" s="277"/>
      <c r="N313" s="277"/>
      <c r="O313" s="277"/>
      <c r="P313" s="277"/>
      <c r="Q313" s="277"/>
      <c r="R313" s="277"/>
      <c r="S313" s="277"/>
      <c r="T313" s="277"/>
      <c r="U313" s="277"/>
      <c r="V313" s="277"/>
      <c r="W313" s="277"/>
      <c r="X313" s="277"/>
      <c r="Y313" s="277"/>
      <c r="Z313" s="277"/>
      <c r="AA313" s="277"/>
      <c r="AB313" s="279"/>
      <c r="AC313" s="278"/>
      <c r="AD313" s="278"/>
      <c r="AE313" s="278"/>
      <c r="AF313" s="278"/>
      <c r="AG313" s="278"/>
      <c r="AH313" s="278"/>
      <c r="AI313" s="278"/>
      <c r="AJ313" s="278"/>
      <c r="AK313" s="278"/>
      <c r="AL313" s="278"/>
      <c r="AM313" s="278"/>
      <c r="AN313" s="278"/>
      <c r="AO313" s="278"/>
      <c r="AP313" s="278"/>
      <c r="AQ313" s="278"/>
      <c r="AR313" s="278"/>
      <c r="AS313" s="278"/>
    </row>
    <row r="314" spans="2:45" s="10" customFormat="1" x14ac:dyDescent="0.2">
      <c r="B314" s="14"/>
      <c r="C314" s="276"/>
      <c r="D314" s="277"/>
      <c r="E314" s="277"/>
      <c r="F314" s="277"/>
      <c r="G314" s="277"/>
      <c r="H314" s="277"/>
      <c r="I314" s="277"/>
      <c r="J314" s="277"/>
      <c r="K314" s="277"/>
      <c r="L314" s="277"/>
      <c r="M314" s="277"/>
      <c r="N314" s="277"/>
      <c r="O314" s="277"/>
      <c r="P314" s="277"/>
      <c r="Q314" s="277"/>
      <c r="R314" s="277"/>
      <c r="S314" s="277"/>
      <c r="T314" s="277"/>
      <c r="U314" s="277"/>
      <c r="V314" s="277"/>
      <c r="W314" s="277"/>
      <c r="X314" s="277"/>
      <c r="Y314" s="277"/>
      <c r="Z314" s="277"/>
      <c r="AA314" s="277"/>
      <c r="AB314" s="279"/>
      <c r="AC314" s="278"/>
      <c r="AD314" s="278"/>
      <c r="AE314" s="278"/>
      <c r="AF314" s="278"/>
      <c r="AG314" s="278"/>
      <c r="AH314" s="278"/>
      <c r="AI314" s="278"/>
      <c r="AJ314" s="278"/>
      <c r="AK314" s="278"/>
      <c r="AL314" s="278"/>
      <c r="AM314" s="278"/>
      <c r="AN314" s="278"/>
      <c r="AO314" s="278"/>
      <c r="AP314" s="278"/>
      <c r="AQ314" s="278"/>
      <c r="AR314" s="278"/>
      <c r="AS314" s="278"/>
    </row>
    <row r="315" spans="2:45" s="10" customFormat="1" x14ac:dyDescent="0.2">
      <c r="B315" s="14"/>
      <c r="C315" s="276"/>
      <c r="D315" s="277"/>
      <c r="E315" s="277"/>
      <c r="F315" s="277"/>
      <c r="G315" s="277"/>
      <c r="H315" s="277"/>
      <c r="I315" s="277"/>
      <c r="J315" s="277"/>
      <c r="K315" s="277"/>
      <c r="L315" s="277"/>
      <c r="M315" s="277"/>
      <c r="N315" s="277"/>
      <c r="O315" s="277"/>
      <c r="P315" s="277"/>
      <c r="Q315" s="277"/>
      <c r="R315" s="277"/>
      <c r="S315" s="277"/>
      <c r="T315" s="277"/>
      <c r="U315" s="277"/>
      <c r="V315" s="277"/>
      <c r="W315" s="277"/>
      <c r="X315" s="277"/>
      <c r="Y315" s="277"/>
      <c r="Z315" s="277"/>
      <c r="AA315" s="277"/>
      <c r="AB315" s="279"/>
      <c r="AC315" s="278"/>
      <c r="AD315" s="278"/>
      <c r="AE315" s="278"/>
      <c r="AF315" s="278"/>
      <c r="AG315" s="278"/>
      <c r="AH315" s="278"/>
      <c r="AI315" s="278"/>
      <c r="AJ315" s="278"/>
      <c r="AK315" s="278"/>
      <c r="AL315" s="278"/>
      <c r="AM315" s="278"/>
      <c r="AN315" s="278"/>
      <c r="AO315" s="278"/>
      <c r="AP315" s="278"/>
      <c r="AQ315" s="278"/>
      <c r="AR315" s="278"/>
      <c r="AS315" s="278"/>
    </row>
    <row r="316" spans="2:45" s="10" customFormat="1" x14ac:dyDescent="0.2">
      <c r="B316" s="14"/>
      <c r="C316" s="276"/>
      <c r="D316" s="277"/>
      <c r="E316" s="277"/>
      <c r="F316" s="277"/>
      <c r="G316" s="277"/>
      <c r="H316" s="277"/>
      <c r="I316" s="277"/>
      <c r="J316" s="277"/>
      <c r="K316" s="277"/>
      <c r="L316" s="277"/>
      <c r="M316" s="277"/>
      <c r="N316" s="277"/>
      <c r="O316" s="277"/>
      <c r="P316" s="277"/>
      <c r="Q316" s="277"/>
      <c r="R316" s="277"/>
      <c r="S316" s="277"/>
      <c r="T316" s="277"/>
      <c r="U316" s="277"/>
      <c r="V316" s="277"/>
      <c r="W316" s="277"/>
      <c r="X316" s="277"/>
      <c r="Y316" s="277"/>
      <c r="Z316" s="277"/>
      <c r="AA316" s="277"/>
      <c r="AB316" s="279"/>
      <c r="AC316" s="278"/>
      <c r="AD316" s="278"/>
      <c r="AE316" s="278"/>
      <c r="AF316" s="278"/>
      <c r="AG316" s="278"/>
      <c r="AH316" s="278"/>
      <c r="AI316" s="278"/>
      <c r="AJ316" s="278"/>
      <c r="AK316" s="278"/>
      <c r="AL316" s="278"/>
      <c r="AM316" s="278"/>
      <c r="AN316" s="278"/>
      <c r="AO316" s="278"/>
      <c r="AP316" s="278"/>
      <c r="AQ316" s="278"/>
      <c r="AR316" s="278"/>
      <c r="AS316" s="278"/>
    </row>
    <row r="317" spans="2:45" s="10" customFormat="1" x14ac:dyDescent="0.2">
      <c r="B317" s="14"/>
      <c r="C317" s="276"/>
      <c r="D317" s="277"/>
      <c r="E317" s="277"/>
      <c r="F317" s="277"/>
      <c r="G317" s="277"/>
      <c r="H317" s="277"/>
      <c r="I317" s="277"/>
      <c r="J317" s="277"/>
      <c r="K317" s="277"/>
      <c r="L317" s="277"/>
      <c r="M317" s="277"/>
      <c r="N317" s="277"/>
      <c r="O317" s="277"/>
      <c r="P317" s="277"/>
      <c r="Q317" s="277"/>
      <c r="R317" s="277"/>
      <c r="S317" s="277"/>
      <c r="T317" s="277"/>
      <c r="U317" s="277"/>
      <c r="V317" s="277"/>
      <c r="W317" s="277"/>
      <c r="X317" s="277"/>
      <c r="Y317" s="277"/>
      <c r="Z317" s="277"/>
      <c r="AA317" s="277"/>
      <c r="AB317" s="279"/>
      <c r="AC317" s="278"/>
      <c r="AD317" s="278"/>
      <c r="AE317" s="278"/>
      <c r="AF317" s="278"/>
      <c r="AG317" s="278"/>
      <c r="AH317" s="278"/>
      <c r="AI317" s="278"/>
      <c r="AJ317" s="278"/>
      <c r="AK317" s="278"/>
      <c r="AL317" s="278"/>
      <c r="AM317" s="278"/>
      <c r="AN317" s="278"/>
      <c r="AO317" s="278"/>
      <c r="AP317" s="278"/>
      <c r="AQ317" s="278"/>
      <c r="AR317" s="278"/>
      <c r="AS317" s="278"/>
    </row>
    <row r="318" spans="2:45" s="10" customFormat="1" x14ac:dyDescent="0.2">
      <c r="B318" s="14"/>
      <c r="C318" s="276"/>
      <c r="D318" s="277"/>
      <c r="E318" s="277"/>
      <c r="F318" s="277"/>
      <c r="G318" s="277"/>
      <c r="H318" s="277"/>
      <c r="I318" s="277"/>
      <c r="J318" s="277"/>
      <c r="K318" s="277"/>
      <c r="L318" s="277"/>
      <c r="M318" s="277"/>
      <c r="N318" s="277"/>
      <c r="O318" s="277"/>
      <c r="P318" s="277"/>
      <c r="Q318" s="277"/>
      <c r="R318" s="277"/>
      <c r="S318" s="277"/>
      <c r="T318" s="277"/>
      <c r="U318" s="277"/>
      <c r="V318" s="277"/>
      <c r="W318" s="277"/>
      <c r="X318" s="277"/>
      <c r="Y318" s="277"/>
      <c r="Z318" s="277"/>
      <c r="AA318" s="277"/>
      <c r="AB318" s="279"/>
      <c r="AC318" s="278"/>
      <c r="AD318" s="278"/>
      <c r="AE318" s="278"/>
      <c r="AF318" s="278"/>
      <c r="AG318" s="278"/>
      <c r="AH318" s="278"/>
      <c r="AI318" s="278"/>
      <c r="AJ318" s="278"/>
      <c r="AK318" s="278"/>
      <c r="AL318" s="278"/>
      <c r="AM318" s="278"/>
      <c r="AN318" s="278"/>
      <c r="AO318" s="278"/>
      <c r="AP318" s="278"/>
      <c r="AQ318" s="278"/>
      <c r="AR318" s="278"/>
      <c r="AS318" s="278"/>
    </row>
    <row r="319" spans="2:45" s="10" customFormat="1" x14ac:dyDescent="0.2">
      <c r="B319" s="14"/>
      <c r="C319" s="276"/>
      <c r="D319" s="277"/>
      <c r="E319" s="277"/>
      <c r="F319" s="277"/>
      <c r="G319" s="277"/>
      <c r="H319" s="277"/>
      <c r="I319" s="277"/>
      <c r="J319" s="277"/>
      <c r="K319" s="277"/>
      <c r="L319" s="277"/>
      <c r="M319" s="277"/>
      <c r="N319" s="277"/>
      <c r="O319" s="277"/>
      <c r="P319" s="277"/>
      <c r="Q319" s="277"/>
      <c r="R319" s="277"/>
      <c r="S319" s="277"/>
      <c r="T319" s="277"/>
      <c r="U319" s="277"/>
      <c r="V319" s="277"/>
      <c r="W319" s="277"/>
      <c r="X319" s="277"/>
      <c r="Y319" s="277"/>
      <c r="Z319" s="277"/>
      <c r="AA319" s="277"/>
      <c r="AB319" s="279"/>
      <c r="AC319" s="278"/>
      <c r="AD319" s="278"/>
      <c r="AE319" s="278"/>
      <c r="AF319" s="278"/>
      <c r="AG319" s="278"/>
      <c r="AH319" s="278"/>
      <c r="AI319" s="278"/>
      <c r="AJ319" s="278"/>
      <c r="AK319" s="278"/>
      <c r="AL319" s="278"/>
      <c r="AM319" s="278"/>
      <c r="AN319" s="278"/>
      <c r="AO319" s="278"/>
      <c r="AP319" s="278"/>
      <c r="AQ319" s="278"/>
      <c r="AR319" s="278"/>
      <c r="AS319" s="278"/>
    </row>
    <row r="320" spans="2:45" s="10" customFormat="1" x14ac:dyDescent="0.2">
      <c r="B320" s="14"/>
      <c r="C320" s="276"/>
      <c r="D320" s="277"/>
      <c r="E320" s="277"/>
      <c r="F320" s="277"/>
      <c r="G320" s="277"/>
      <c r="H320" s="277"/>
      <c r="I320" s="277"/>
      <c r="J320" s="277"/>
      <c r="K320" s="277"/>
      <c r="L320" s="277"/>
      <c r="M320" s="277"/>
      <c r="N320" s="277"/>
      <c r="O320" s="277"/>
      <c r="P320" s="277"/>
      <c r="Q320" s="277"/>
      <c r="R320" s="277"/>
      <c r="S320" s="277"/>
      <c r="T320" s="277"/>
      <c r="U320" s="277"/>
      <c r="V320" s="277"/>
      <c r="W320" s="277"/>
      <c r="X320" s="277"/>
      <c r="Y320" s="277"/>
      <c r="Z320" s="277"/>
      <c r="AA320" s="277"/>
      <c r="AB320" s="279"/>
      <c r="AC320" s="278"/>
      <c r="AD320" s="278"/>
      <c r="AE320" s="278"/>
      <c r="AF320" s="278"/>
      <c r="AG320" s="278"/>
      <c r="AH320" s="278"/>
      <c r="AI320" s="278"/>
      <c r="AJ320" s="278"/>
      <c r="AK320" s="278"/>
      <c r="AL320" s="278"/>
      <c r="AM320" s="278"/>
      <c r="AN320" s="278"/>
      <c r="AO320" s="278"/>
      <c r="AP320" s="278"/>
      <c r="AQ320" s="278"/>
      <c r="AR320" s="278"/>
      <c r="AS320" s="278"/>
    </row>
    <row r="321" spans="2:45" s="10" customFormat="1" x14ac:dyDescent="0.2">
      <c r="B321" s="14"/>
      <c r="C321" s="276"/>
      <c r="D321" s="277"/>
      <c r="E321" s="277"/>
      <c r="F321" s="277"/>
      <c r="G321" s="277"/>
      <c r="H321" s="277"/>
      <c r="I321" s="277"/>
      <c r="J321" s="277"/>
      <c r="K321" s="277"/>
      <c r="L321" s="277"/>
      <c r="M321" s="277"/>
      <c r="N321" s="277"/>
      <c r="O321" s="277"/>
      <c r="P321" s="277"/>
      <c r="Q321" s="277"/>
      <c r="R321" s="277"/>
      <c r="S321" s="277"/>
      <c r="T321" s="277"/>
      <c r="U321" s="277"/>
      <c r="V321" s="277"/>
      <c r="W321" s="277"/>
      <c r="X321" s="277"/>
      <c r="Y321" s="277"/>
      <c r="Z321" s="277"/>
      <c r="AA321" s="277"/>
      <c r="AB321" s="279"/>
      <c r="AC321" s="278"/>
      <c r="AD321" s="278"/>
      <c r="AE321" s="278"/>
      <c r="AF321" s="278"/>
      <c r="AG321" s="278"/>
      <c r="AH321" s="278"/>
      <c r="AI321" s="278"/>
      <c r="AJ321" s="278"/>
      <c r="AK321" s="278"/>
      <c r="AL321" s="278"/>
      <c r="AM321" s="278"/>
      <c r="AN321" s="278"/>
      <c r="AO321" s="278"/>
      <c r="AP321" s="278"/>
      <c r="AQ321" s="278"/>
      <c r="AR321" s="278"/>
      <c r="AS321" s="278"/>
    </row>
    <row r="322" spans="2:45" s="10" customFormat="1" x14ac:dyDescent="0.2">
      <c r="B322" s="14"/>
      <c r="C322" s="276"/>
      <c r="D322" s="277"/>
      <c r="E322" s="277"/>
      <c r="F322" s="277"/>
      <c r="G322" s="277"/>
      <c r="H322" s="277"/>
      <c r="I322" s="277"/>
      <c r="J322" s="277"/>
      <c r="K322" s="277"/>
      <c r="L322" s="277"/>
      <c r="M322" s="277"/>
      <c r="N322" s="277"/>
      <c r="O322" s="277"/>
      <c r="P322" s="277"/>
      <c r="Q322" s="277"/>
      <c r="R322" s="277"/>
      <c r="S322" s="277"/>
      <c r="T322" s="277"/>
      <c r="U322" s="277"/>
      <c r="V322" s="277"/>
      <c r="W322" s="277"/>
      <c r="X322" s="277"/>
      <c r="Y322" s="277"/>
      <c r="Z322" s="277"/>
      <c r="AA322" s="277"/>
      <c r="AB322" s="279"/>
      <c r="AC322" s="278"/>
      <c r="AD322" s="278"/>
      <c r="AE322" s="278"/>
      <c r="AF322" s="278"/>
      <c r="AG322" s="278"/>
      <c r="AH322" s="278"/>
      <c r="AI322" s="278"/>
      <c r="AJ322" s="278"/>
      <c r="AK322" s="278"/>
      <c r="AL322" s="278"/>
      <c r="AM322" s="278"/>
      <c r="AN322" s="278"/>
      <c r="AO322" s="278"/>
      <c r="AP322" s="278"/>
      <c r="AQ322" s="278"/>
      <c r="AR322" s="278"/>
      <c r="AS322" s="278"/>
    </row>
    <row r="323" spans="2:45" s="10" customFormat="1" x14ac:dyDescent="0.2">
      <c r="B323" s="14"/>
      <c r="C323" s="276"/>
      <c r="D323" s="277"/>
      <c r="E323" s="277"/>
      <c r="F323" s="277"/>
      <c r="G323" s="277"/>
      <c r="H323" s="277"/>
      <c r="I323" s="277"/>
      <c r="J323" s="277"/>
      <c r="K323" s="277"/>
      <c r="L323" s="277"/>
      <c r="M323" s="277"/>
      <c r="N323" s="277"/>
      <c r="O323" s="277"/>
      <c r="P323" s="277"/>
      <c r="Q323" s="277"/>
      <c r="R323" s="277"/>
      <c r="S323" s="277"/>
      <c r="T323" s="277"/>
      <c r="U323" s="277"/>
      <c r="V323" s="277"/>
      <c r="W323" s="277"/>
      <c r="X323" s="277"/>
      <c r="Y323" s="277"/>
      <c r="Z323" s="277"/>
      <c r="AA323" s="277"/>
      <c r="AB323" s="279"/>
      <c r="AC323" s="278"/>
      <c r="AD323" s="278"/>
      <c r="AE323" s="278"/>
      <c r="AF323" s="278"/>
      <c r="AG323" s="278"/>
      <c r="AH323" s="278"/>
      <c r="AI323" s="278"/>
      <c r="AJ323" s="278"/>
      <c r="AK323" s="278"/>
      <c r="AL323" s="278"/>
      <c r="AM323" s="278"/>
      <c r="AN323" s="278"/>
      <c r="AO323" s="278"/>
      <c r="AP323" s="278"/>
      <c r="AQ323" s="278"/>
      <c r="AR323" s="278"/>
      <c r="AS323" s="278"/>
    </row>
    <row r="324" spans="2:45" s="10" customFormat="1" x14ac:dyDescent="0.2">
      <c r="B324" s="14"/>
      <c r="C324" s="276"/>
      <c r="D324" s="277"/>
      <c r="E324" s="277"/>
      <c r="F324" s="277"/>
      <c r="G324" s="277"/>
      <c r="H324" s="277"/>
      <c r="I324" s="277"/>
      <c r="J324" s="277"/>
      <c r="K324" s="277"/>
      <c r="L324" s="277"/>
      <c r="M324" s="277"/>
      <c r="N324" s="277"/>
      <c r="O324" s="277"/>
      <c r="P324" s="277"/>
      <c r="Q324" s="277"/>
      <c r="R324" s="277"/>
      <c r="S324" s="277"/>
      <c r="T324" s="277"/>
      <c r="U324" s="277"/>
      <c r="V324" s="277"/>
      <c r="W324" s="277"/>
      <c r="X324" s="277"/>
      <c r="Y324" s="277"/>
      <c r="Z324" s="277"/>
      <c r="AA324" s="277"/>
      <c r="AB324" s="279"/>
      <c r="AC324" s="278"/>
      <c r="AD324" s="278"/>
      <c r="AE324" s="278"/>
      <c r="AF324" s="278"/>
      <c r="AG324" s="278"/>
      <c r="AH324" s="278"/>
      <c r="AI324" s="278"/>
      <c r="AJ324" s="278"/>
      <c r="AK324" s="278"/>
      <c r="AL324" s="278"/>
      <c r="AM324" s="278"/>
      <c r="AN324" s="278"/>
      <c r="AO324" s="278"/>
      <c r="AP324" s="278"/>
      <c r="AQ324" s="278"/>
      <c r="AR324" s="278"/>
      <c r="AS324" s="278"/>
    </row>
    <row r="325" spans="2:45" s="10" customFormat="1" x14ac:dyDescent="0.2">
      <c r="B325" s="14"/>
      <c r="C325" s="276"/>
      <c r="D325" s="277"/>
      <c r="E325" s="277"/>
      <c r="F325" s="277"/>
      <c r="G325" s="277"/>
      <c r="H325" s="277"/>
      <c r="I325" s="277"/>
      <c r="J325" s="277"/>
      <c r="K325" s="277"/>
      <c r="L325" s="277"/>
      <c r="M325" s="277"/>
      <c r="N325" s="277"/>
      <c r="O325" s="277"/>
      <c r="P325" s="277"/>
      <c r="Q325" s="277"/>
      <c r="R325" s="277"/>
      <c r="S325" s="277"/>
      <c r="T325" s="277"/>
      <c r="U325" s="277"/>
      <c r="V325" s="277"/>
      <c r="W325" s="277"/>
      <c r="X325" s="277"/>
      <c r="Y325" s="277"/>
      <c r="Z325" s="277"/>
      <c r="AA325" s="277"/>
      <c r="AB325" s="279"/>
      <c r="AC325" s="278"/>
      <c r="AD325" s="278"/>
      <c r="AE325" s="278"/>
      <c r="AF325" s="278"/>
      <c r="AG325" s="278"/>
      <c r="AH325" s="278"/>
      <c r="AI325" s="278"/>
      <c r="AJ325" s="278"/>
      <c r="AK325" s="278"/>
      <c r="AL325" s="278"/>
      <c r="AM325" s="278"/>
      <c r="AN325" s="278"/>
      <c r="AO325" s="278"/>
      <c r="AP325" s="278"/>
      <c r="AQ325" s="278"/>
      <c r="AR325" s="278"/>
      <c r="AS325" s="278"/>
    </row>
    <row r="326" spans="2:45" s="10" customFormat="1" x14ac:dyDescent="0.2">
      <c r="B326" s="14"/>
      <c r="C326" s="276"/>
      <c r="D326" s="277"/>
      <c r="E326" s="277"/>
      <c r="F326" s="277"/>
      <c r="G326" s="277"/>
      <c r="H326" s="277"/>
      <c r="I326" s="277"/>
      <c r="J326" s="277"/>
      <c r="K326" s="277"/>
      <c r="L326" s="277"/>
      <c r="M326" s="277"/>
      <c r="N326" s="277"/>
      <c r="O326" s="277"/>
      <c r="P326" s="277"/>
      <c r="Q326" s="277"/>
      <c r="R326" s="277"/>
      <c r="S326" s="277"/>
      <c r="T326" s="277"/>
      <c r="U326" s="277"/>
      <c r="V326" s="277"/>
      <c r="W326" s="277"/>
      <c r="X326" s="277"/>
      <c r="Y326" s="277"/>
      <c r="Z326" s="277"/>
      <c r="AA326" s="277"/>
      <c r="AB326" s="279"/>
      <c r="AC326" s="278"/>
      <c r="AD326" s="278"/>
      <c r="AE326" s="278"/>
      <c r="AF326" s="278"/>
      <c r="AG326" s="278"/>
      <c r="AH326" s="278"/>
      <c r="AI326" s="278"/>
      <c r="AJ326" s="278"/>
      <c r="AK326" s="278"/>
      <c r="AL326" s="278"/>
      <c r="AM326" s="278"/>
      <c r="AN326" s="278"/>
      <c r="AO326" s="278"/>
      <c r="AP326" s="278"/>
      <c r="AQ326" s="278"/>
      <c r="AR326" s="278"/>
      <c r="AS326" s="278"/>
    </row>
    <row r="327" spans="2:45" s="10" customFormat="1" x14ac:dyDescent="0.2">
      <c r="B327" s="14"/>
      <c r="C327" s="276"/>
      <c r="D327" s="277"/>
      <c r="E327" s="277"/>
      <c r="F327" s="277"/>
      <c r="G327" s="277"/>
      <c r="H327" s="277"/>
      <c r="I327" s="277"/>
      <c r="J327" s="277"/>
      <c r="K327" s="277"/>
      <c r="L327" s="277"/>
      <c r="M327" s="277"/>
      <c r="N327" s="277"/>
      <c r="O327" s="277"/>
      <c r="P327" s="277"/>
      <c r="Q327" s="277"/>
      <c r="R327" s="277"/>
      <c r="S327" s="277"/>
      <c r="T327" s="277"/>
      <c r="U327" s="277"/>
      <c r="V327" s="277"/>
      <c r="W327" s="277"/>
      <c r="X327" s="277"/>
      <c r="Y327" s="277"/>
      <c r="Z327" s="277"/>
      <c r="AA327" s="277"/>
      <c r="AB327" s="279"/>
      <c r="AC327" s="278"/>
      <c r="AD327" s="278"/>
      <c r="AE327" s="278"/>
      <c r="AF327" s="278"/>
      <c r="AG327" s="278"/>
      <c r="AH327" s="278"/>
      <c r="AI327" s="278"/>
      <c r="AJ327" s="278"/>
      <c r="AK327" s="278"/>
      <c r="AL327" s="278"/>
      <c r="AM327" s="278"/>
      <c r="AN327" s="278"/>
      <c r="AO327" s="278"/>
      <c r="AP327" s="278"/>
      <c r="AQ327" s="278"/>
      <c r="AR327" s="278"/>
      <c r="AS327" s="278"/>
    </row>
    <row r="328" spans="2:45" s="10" customFormat="1" x14ac:dyDescent="0.2">
      <c r="B328" s="14"/>
      <c r="C328" s="276"/>
      <c r="D328" s="277"/>
      <c r="E328" s="277"/>
      <c r="F328" s="277"/>
      <c r="G328" s="277"/>
      <c r="H328" s="277"/>
      <c r="I328" s="277"/>
      <c r="J328" s="277"/>
      <c r="K328" s="277"/>
      <c r="L328" s="277"/>
      <c r="M328" s="277"/>
      <c r="N328" s="277"/>
      <c r="O328" s="277"/>
      <c r="P328" s="277"/>
      <c r="Q328" s="277"/>
      <c r="R328" s="277"/>
      <c r="S328" s="277"/>
      <c r="T328" s="277"/>
      <c r="U328" s="277"/>
      <c r="V328" s="277"/>
      <c r="W328" s="277"/>
      <c r="X328" s="277"/>
      <c r="Y328" s="277"/>
      <c r="Z328" s="277"/>
      <c r="AA328" s="277"/>
      <c r="AB328" s="279"/>
      <c r="AC328" s="278"/>
      <c r="AD328" s="278"/>
      <c r="AE328" s="278"/>
      <c r="AF328" s="278"/>
      <c r="AG328" s="278"/>
      <c r="AH328" s="278"/>
      <c r="AI328" s="278"/>
      <c r="AJ328" s="278"/>
      <c r="AK328" s="278"/>
      <c r="AL328" s="278"/>
      <c r="AM328" s="278"/>
      <c r="AN328" s="278"/>
      <c r="AO328" s="278"/>
      <c r="AP328" s="278"/>
      <c r="AQ328" s="278"/>
      <c r="AR328" s="278"/>
      <c r="AS328" s="278"/>
    </row>
    <row r="329" spans="2:45" s="10" customFormat="1" x14ac:dyDescent="0.2">
      <c r="B329" s="14"/>
      <c r="C329" s="276"/>
      <c r="D329" s="277"/>
      <c r="E329" s="277"/>
      <c r="F329" s="277"/>
      <c r="G329" s="277"/>
      <c r="H329" s="277"/>
      <c r="I329" s="277"/>
      <c r="J329" s="277"/>
      <c r="K329" s="277"/>
      <c r="L329" s="277"/>
      <c r="M329" s="277"/>
      <c r="N329" s="277"/>
      <c r="O329" s="277"/>
      <c r="P329" s="277"/>
      <c r="Q329" s="277"/>
      <c r="R329" s="277"/>
      <c r="S329" s="277"/>
      <c r="T329" s="277"/>
      <c r="U329" s="277"/>
      <c r="V329" s="277"/>
      <c r="W329" s="277"/>
      <c r="X329" s="277"/>
      <c r="Y329" s="277"/>
      <c r="Z329" s="277"/>
      <c r="AA329" s="277"/>
      <c r="AB329" s="279"/>
      <c r="AC329" s="278"/>
      <c r="AD329" s="278"/>
      <c r="AE329" s="278"/>
      <c r="AF329" s="278"/>
      <c r="AG329" s="278"/>
      <c r="AH329" s="278"/>
      <c r="AI329" s="278"/>
      <c r="AJ329" s="278"/>
      <c r="AK329" s="278"/>
      <c r="AL329" s="278"/>
      <c r="AM329" s="278"/>
      <c r="AN329" s="278"/>
      <c r="AO329" s="278"/>
      <c r="AP329" s="278"/>
      <c r="AQ329" s="278"/>
      <c r="AR329" s="278"/>
      <c r="AS329" s="278"/>
    </row>
    <row r="330" spans="2:45" s="10" customFormat="1" x14ac:dyDescent="0.2">
      <c r="B330" s="14"/>
      <c r="C330" s="276"/>
      <c r="D330" s="277"/>
      <c r="E330" s="277"/>
      <c r="F330" s="277"/>
      <c r="G330" s="277"/>
      <c r="H330" s="277"/>
      <c r="I330" s="277"/>
      <c r="J330" s="277"/>
      <c r="K330" s="277"/>
      <c r="L330" s="277"/>
      <c r="M330" s="277"/>
      <c r="N330" s="277"/>
      <c r="O330" s="277"/>
      <c r="P330" s="277"/>
      <c r="Q330" s="277"/>
      <c r="R330" s="277"/>
      <c r="S330" s="277"/>
      <c r="T330" s="277"/>
      <c r="U330" s="277"/>
      <c r="V330" s="277"/>
      <c r="W330" s="277"/>
      <c r="X330" s="277"/>
      <c r="Y330" s="277"/>
      <c r="Z330" s="277"/>
      <c r="AA330" s="277"/>
      <c r="AB330" s="279"/>
      <c r="AC330" s="278"/>
      <c r="AD330" s="278"/>
      <c r="AE330" s="278"/>
      <c r="AF330" s="278"/>
      <c r="AG330" s="278"/>
      <c r="AH330" s="278"/>
      <c r="AI330" s="278"/>
      <c r="AJ330" s="278"/>
      <c r="AK330" s="278"/>
      <c r="AL330" s="278"/>
      <c r="AM330" s="278"/>
      <c r="AN330" s="278"/>
      <c r="AO330" s="278"/>
      <c r="AP330" s="278"/>
      <c r="AQ330" s="278"/>
      <c r="AR330" s="278"/>
      <c r="AS330" s="278"/>
    </row>
    <row r="331" spans="2:45" s="10" customFormat="1" x14ac:dyDescent="0.2">
      <c r="B331" s="14"/>
      <c r="C331" s="276"/>
      <c r="D331" s="277"/>
      <c r="E331" s="277"/>
      <c r="F331" s="277"/>
      <c r="G331" s="277"/>
      <c r="H331" s="277"/>
      <c r="I331" s="277"/>
      <c r="J331" s="277"/>
      <c r="K331" s="277"/>
      <c r="L331" s="277"/>
      <c r="M331" s="277"/>
      <c r="N331" s="277"/>
      <c r="O331" s="277"/>
      <c r="P331" s="277"/>
      <c r="Q331" s="277"/>
      <c r="R331" s="277"/>
      <c r="S331" s="277"/>
      <c r="T331" s="277"/>
      <c r="U331" s="277"/>
      <c r="V331" s="277"/>
      <c r="W331" s="277"/>
      <c r="X331" s="277"/>
      <c r="Y331" s="277"/>
      <c r="Z331" s="277"/>
      <c r="AA331" s="277"/>
      <c r="AB331" s="279"/>
      <c r="AC331" s="278"/>
      <c r="AD331" s="278"/>
      <c r="AE331" s="278"/>
      <c r="AF331" s="278"/>
      <c r="AG331" s="278"/>
      <c r="AH331" s="278"/>
      <c r="AI331" s="278"/>
      <c r="AJ331" s="278"/>
      <c r="AK331" s="278"/>
      <c r="AL331" s="278"/>
      <c r="AM331" s="278"/>
      <c r="AN331" s="278"/>
      <c r="AO331" s="278"/>
      <c r="AP331" s="278"/>
      <c r="AQ331" s="278"/>
      <c r="AR331" s="278"/>
      <c r="AS331" s="278"/>
    </row>
    <row r="332" spans="2:45" s="10" customFormat="1" x14ac:dyDescent="0.2">
      <c r="B332" s="14"/>
      <c r="C332" s="276"/>
      <c r="D332" s="277"/>
      <c r="E332" s="277"/>
      <c r="F332" s="277"/>
      <c r="G332" s="277"/>
      <c r="H332" s="277"/>
      <c r="I332" s="277"/>
      <c r="J332" s="277"/>
      <c r="K332" s="277"/>
      <c r="L332" s="277"/>
      <c r="M332" s="277"/>
      <c r="N332" s="277"/>
      <c r="O332" s="277"/>
      <c r="P332" s="277"/>
      <c r="Q332" s="277"/>
      <c r="R332" s="277"/>
      <c r="S332" s="277"/>
      <c r="T332" s="277"/>
      <c r="U332" s="277"/>
      <c r="V332" s="277"/>
      <c r="W332" s="277"/>
      <c r="X332" s="277"/>
      <c r="Y332" s="277"/>
      <c r="Z332" s="277"/>
      <c r="AA332" s="277"/>
      <c r="AB332" s="279"/>
      <c r="AC332" s="278"/>
      <c r="AD332" s="278"/>
      <c r="AE332" s="278"/>
      <c r="AF332" s="278"/>
      <c r="AG332" s="278"/>
      <c r="AH332" s="278"/>
      <c r="AI332" s="278"/>
      <c r="AJ332" s="278"/>
      <c r="AK332" s="278"/>
      <c r="AL332" s="278"/>
      <c r="AM332" s="278"/>
      <c r="AN332" s="278"/>
      <c r="AO332" s="278"/>
      <c r="AP332" s="278"/>
      <c r="AQ332" s="278"/>
      <c r="AR332" s="278"/>
      <c r="AS332" s="278"/>
    </row>
    <row r="333" spans="2:45" s="10" customFormat="1" x14ac:dyDescent="0.2">
      <c r="B333" s="14"/>
      <c r="C333" s="276"/>
      <c r="D333" s="277"/>
      <c r="E333" s="277"/>
      <c r="F333" s="277"/>
      <c r="G333" s="277"/>
      <c r="H333" s="277"/>
      <c r="I333" s="277"/>
      <c r="J333" s="277"/>
      <c r="K333" s="277"/>
      <c r="L333" s="277"/>
      <c r="M333" s="277"/>
      <c r="N333" s="277"/>
      <c r="O333" s="277"/>
      <c r="P333" s="277"/>
      <c r="Q333" s="277"/>
      <c r="R333" s="277"/>
      <c r="S333" s="277"/>
      <c r="T333" s="277"/>
      <c r="U333" s="277"/>
      <c r="V333" s="277"/>
      <c r="W333" s="277"/>
      <c r="X333" s="277"/>
      <c r="Y333" s="277"/>
      <c r="Z333" s="277"/>
      <c r="AA333" s="277"/>
      <c r="AB333" s="279"/>
      <c r="AC333" s="278"/>
      <c r="AD333" s="278"/>
      <c r="AE333" s="278"/>
      <c r="AF333" s="278"/>
      <c r="AG333" s="278"/>
      <c r="AH333" s="278"/>
      <c r="AI333" s="278"/>
      <c r="AJ333" s="278"/>
      <c r="AK333" s="278"/>
      <c r="AL333" s="278"/>
      <c r="AM333" s="278"/>
      <c r="AN333" s="278"/>
      <c r="AO333" s="278"/>
      <c r="AP333" s="278"/>
      <c r="AQ333" s="278"/>
      <c r="AR333" s="278"/>
      <c r="AS333" s="278"/>
    </row>
    <row r="334" spans="2:45" s="10" customFormat="1" x14ac:dyDescent="0.2">
      <c r="B334" s="14"/>
      <c r="C334" s="276"/>
      <c r="D334" s="277"/>
      <c r="E334" s="277"/>
      <c r="F334" s="277"/>
      <c r="G334" s="277"/>
      <c r="H334" s="277"/>
      <c r="I334" s="277"/>
      <c r="J334" s="277"/>
      <c r="K334" s="277"/>
      <c r="L334" s="277"/>
      <c r="M334" s="277"/>
      <c r="N334" s="277"/>
      <c r="O334" s="277"/>
      <c r="P334" s="277"/>
      <c r="Q334" s="277"/>
      <c r="R334" s="277"/>
      <c r="S334" s="277"/>
      <c r="T334" s="277"/>
      <c r="U334" s="277"/>
      <c r="V334" s="277"/>
      <c r="W334" s="277"/>
      <c r="X334" s="277"/>
      <c r="Y334" s="277"/>
      <c r="Z334" s="277"/>
      <c r="AA334" s="277"/>
      <c r="AB334" s="279"/>
      <c r="AC334" s="278"/>
      <c r="AD334" s="278"/>
      <c r="AE334" s="278"/>
      <c r="AF334" s="278"/>
      <c r="AG334" s="278"/>
      <c r="AH334" s="278"/>
      <c r="AI334" s="278"/>
      <c r="AJ334" s="278"/>
      <c r="AK334" s="278"/>
      <c r="AL334" s="278"/>
      <c r="AM334" s="278"/>
      <c r="AN334" s="278"/>
      <c r="AO334" s="278"/>
      <c r="AP334" s="278"/>
      <c r="AQ334" s="278"/>
      <c r="AR334" s="278"/>
      <c r="AS334" s="278"/>
    </row>
    <row r="335" spans="2:45" s="10" customFormat="1" x14ac:dyDescent="0.2">
      <c r="B335" s="14"/>
      <c r="C335" s="276"/>
      <c r="D335" s="277"/>
      <c r="E335" s="277"/>
      <c r="F335" s="277"/>
      <c r="G335" s="277"/>
      <c r="H335" s="277"/>
      <c r="I335" s="277"/>
      <c r="J335" s="277"/>
      <c r="K335" s="277"/>
      <c r="L335" s="277"/>
      <c r="M335" s="277"/>
      <c r="N335" s="277"/>
      <c r="O335" s="277"/>
      <c r="P335" s="277"/>
      <c r="Q335" s="277"/>
      <c r="R335" s="277"/>
      <c r="S335" s="277"/>
      <c r="T335" s="277"/>
      <c r="U335" s="277"/>
      <c r="V335" s="277"/>
      <c r="W335" s="277"/>
      <c r="X335" s="277"/>
      <c r="Y335" s="277"/>
      <c r="Z335" s="277"/>
      <c r="AA335" s="277"/>
      <c r="AB335" s="279"/>
      <c r="AC335" s="278"/>
      <c r="AD335" s="278"/>
      <c r="AE335" s="278"/>
      <c r="AF335" s="278"/>
      <c r="AG335" s="278"/>
      <c r="AH335" s="278"/>
      <c r="AI335" s="278"/>
      <c r="AJ335" s="278"/>
      <c r="AK335" s="278"/>
      <c r="AL335" s="278"/>
      <c r="AM335" s="278"/>
      <c r="AN335" s="278"/>
      <c r="AO335" s="278"/>
      <c r="AP335" s="278"/>
      <c r="AQ335" s="278"/>
      <c r="AR335" s="278"/>
      <c r="AS335" s="278"/>
    </row>
    <row r="336" spans="2:45" s="10" customFormat="1" x14ac:dyDescent="0.2">
      <c r="B336" s="14"/>
      <c r="C336" s="276"/>
      <c r="D336" s="277"/>
      <c r="E336" s="277"/>
      <c r="F336" s="277"/>
      <c r="G336" s="277"/>
      <c r="H336" s="277"/>
      <c r="I336" s="277"/>
      <c r="J336" s="277"/>
      <c r="K336" s="277"/>
      <c r="L336" s="277"/>
      <c r="M336" s="277"/>
      <c r="N336" s="277"/>
      <c r="O336" s="277"/>
      <c r="P336" s="277"/>
      <c r="Q336" s="277"/>
      <c r="R336" s="277"/>
      <c r="S336" s="277"/>
      <c r="T336" s="277"/>
      <c r="U336" s="277"/>
      <c r="V336" s="277"/>
      <c r="W336" s="277"/>
      <c r="X336" s="277"/>
      <c r="Y336" s="277"/>
      <c r="Z336" s="277"/>
      <c r="AA336" s="277"/>
      <c r="AB336" s="279"/>
      <c r="AC336" s="278"/>
      <c r="AD336" s="278"/>
      <c r="AE336" s="278"/>
      <c r="AF336" s="278"/>
      <c r="AG336" s="278"/>
      <c r="AH336" s="278"/>
      <c r="AI336" s="278"/>
      <c r="AJ336" s="278"/>
      <c r="AK336" s="278"/>
      <c r="AL336" s="278"/>
      <c r="AM336" s="278"/>
      <c r="AN336" s="278"/>
      <c r="AO336" s="278"/>
      <c r="AP336" s="278"/>
      <c r="AQ336" s="278"/>
      <c r="AR336" s="278"/>
      <c r="AS336" s="278"/>
    </row>
    <row r="337" spans="2:45" s="10" customFormat="1" x14ac:dyDescent="0.2">
      <c r="B337" s="14"/>
      <c r="C337" s="276"/>
      <c r="D337" s="277"/>
      <c r="E337" s="277"/>
      <c r="F337" s="277"/>
      <c r="G337" s="277"/>
      <c r="H337" s="277"/>
      <c r="I337" s="277"/>
      <c r="J337" s="277"/>
      <c r="K337" s="277"/>
      <c r="L337" s="277"/>
      <c r="M337" s="277"/>
      <c r="N337" s="277"/>
      <c r="O337" s="277"/>
      <c r="P337" s="277"/>
      <c r="Q337" s="277"/>
      <c r="R337" s="277"/>
      <c r="S337" s="277"/>
      <c r="T337" s="277"/>
      <c r="U337" s="277"/>
      <c r="V337" s="277"/>
      <c r="W337" s="277"/>
      <c r="X337" s="277"/>
      <c r="Y337" s="277"/>
      <c r="Z337" s="277"/>
      <c r="AA337" s="277"/>
      <c r="AB337" s="279"/>
      <c r="AC337" s="278"/>
      <c r="AD337" s="278"/>
      <c r="AE337" s="278"/>
      <c r="AF337" s="278"/>
      <c r="AG337" s="278"/>
      <c r="AH337" s="278"/>
      <c r="AI337" s="278"/>
      <c r="AJ337" s="278"/>
      <c r="AK337" s="278"/>
      <c r="AL337" s="278"/>
      <c r="AM337" s="278"/>
      <c r="AN337" s="278"/>
      <c r="AO337" s="278"/>
      <c r="AP337" s="278"/>
      <c r="AQ337" s="278"/>
      <c r="AR337" s="278"/>
      <c r="AS337" s="278"/>
    </row>
    <row r="338" spans="2:45" s="10" customFormat="1" x14ac:dyDescent="0.2">
      <c r="B338" s="14"/>
      <c r="C338" s="276"/>
      <c r="D338" s="277"/>
      <c r="E338" s="277"/>
      <c r="F338" s="277"/>
      <c r="G338" s="277"/>
      <c r="H338" s="277"/>
      <c r="I338" s="277"/>
      <c r="J338" s="277"/>
      <c r="K338" s="277"/>
      <c r="L338" s="277"/>
      <c r="M338" s="277"/>
      <c r="N338" s="277"/>
      <c r="O338" s="277"/>
      <c r="P338" s="277"/>
      <c r="Q338" s="277"/>
      <c r="R338" s="277"/>
      <c r="S338" s="277"/>
      <c r="T338" s="277"/>
      <c r="U338" s="277"/>
      <c r="V338" s="277"/>
      <c r="W338" s="277"/>
      <c r="X338" s="277"/>
      <c r="Y338" s="277"/>
      <c r="Z338" s="277"/>
      <c r="AA338" s="277"/>
      <c r="AB338" s="279"/>
      <c r="AC338" s="278"/>
      <c r="AD338" s="278"/>
      <c r="AE338" s="278"/>
      <c r="AF338" s="278"/>
      <c r="AG338" s="278"/>
      <c r="AH338" s="278"/>
      <c r="AI338" s="278"/>
      <c r="AJ338" s="278"/>
      <c r="AK338" s="278"/>
      <c r="AL338" s="278"/>
      <c r="AM338" s="278"/>
      <c r="AN338" s="278"/>
      <c r="AO338" s="278"/>
      <c r="AP338" s="278"/>
      <c r="AQ338" s="278"/>
      <c r="AR338" s="278"/>
      <c r="AS338" s="278"/>
    </row>
    <row r="339" spans="2:45" s="10" customFormat="1" x14ac:dyDescent="0.2">
      <c r="B339" s="14"/>
      <c r="C339" s="276"/>
      <c r="D339" s="277"/>
      <c r="E339" s="277"/>
      <c r="F339" s="277"/>
      <c r="G339" s="277"/>
      <c r="H339" s="277"/>
      <c r="I339" s="277"/>
      <c r="J339" s="277"/>
      <c r="K339" s="277"/>
      <c r="L339" s="277"/>
      <c r="M339" s="277"/>
      <c r="N339" s="277"/>
      <c r="O339" s="277"/>
      <c r="P339" s="277"/>
      <c r="Q339" s="277"/>
      <c r="R339" s="277"/>
      <c r="S339" s="277"/>
      <c r="T339" s="277"/>
      <c r="U339" s="277"/>
      <c r="V339" s="277"/>
      <c r="W339" s="277"/>
      <c r="X339" s="277"/>
      <c r="Y339" s="277"/>
      <c r="Z339" s="277"/>
      <c r="AA339" s="277"/>
      <c r="AB339" s="279"/>
      <c r="AC339" s="278"/>
      <c r="AD339" s="278"/>
      <c r="AE339" s="278"/>
      <c r="AF339" s="278"/>
      <c r="AG339" s="278"/>
      <c r="AH339" s="278"/>
      <c r="AI339" s="278"/>
      <c r="AJ339" s="278"/>
      <c r="AK339" s="278"/>
      <c r="AL339" s="278"/>
      <c r="AM339" s="278"/>
      <c r="AN339" s="278"/>
      <c r="AO339" s="278"/>
      <c r="AP339" s="278"/>
      <c r="AQ339" s="278"/>
      <c r="AR339" s="278"/>
      <c r="AS339" s="278"/>
    </row>
    <row r="340" spans="2:45" s="10" customFormat="1" x14ac:dyDescent="0.2">
      <c r="B340" s="14"/>
      <c r="C340" s="276"/>
      <c r="D340" s="277"/>
      <c r="E340" s="277"/>
      <c r="F340" s="277"/>
      <c r="G340" s="277"/>
      <c r="H340" s="277"/>
      <c r="I340" s="277"/>
      <c r="J340" s="277"/>
      <c r="K340" s="277"/>
      <c r="L340" s="277"/>
      <c r="M340" s="277"/>
      <c r="N340" s="277"/>
      <c r="O340" s="277"/>
      <c r="P340" s="277"/>
      <c r="Q340" s="277"/>
      <c r="R340" s="277"/>
      <c r="S340" s="277"/>
      <c r="T340" s="277"/>
      <c r="U340" s="277"/>
      <c r="V340" s="277"/>
      <c r="W340" s="277"/>
      <c r="X340" s="277"/>
      <c r="Y340" s="277"/>
      <c r="Z340" s="277"/>
      <c r="AA340" s="277"/>
      <c r="AB340" s="279"/>
      <c r="AC340" s="278"/>
      <c r="AD340" s="278"/>
      <c r="AE340" s="278"/>
      <c r="AF340" s="278"/>
      <c r="AG340" s="278"/>
      <c r="AH340" s="278"/>
      <c r="AI340" s="278"/>
      <c r="AJ340" s="278"/>
      <c r="AK340" s="278"/>
      <c r="AL340" s="278"/>
      <c r="AM340" s="278"/>
      <c r="AN340" s="278"/>
      <c r="AO340" s="278"/>
      <c r="AP340" s="278"/>
      <c r="AQ340" s="278"/>
      <c r="AR340" s="278"/>
      <c r="AS340" s="278"/>
    </row>
    <row r="341" spans="2:45" s="10" customFormat="1" x14ac:dyDescent="0.2">
      <c r="B341" s="14"/>
      <c r="C341" s="276"/>
      <c r="D341" s="277"/>
      <c r="E341" s="277"/>
      <c r="F341" s="277"/>
      <c r="G341" s="277"/>
      <c r="H341" s="277"/>
      <c r="I341" s="277"/>
      <c r="J341" s="277"/>
      <c r="K341" s="277"/>
      <c r="L341" s="277"/>
      <c r="M341" s="277"/>
      <c r="N341" s="277"/>
      <c r="O341" s="277"/>
      <c r="P341" s="277"/>
      <c r="Q341" s="277"/>
      <c r="R341" s="277"/>
      <c r="S341" s="277"/>
      <c r="T341" s="277"/>
      <c r="U341" s="277"/>
      <c r="V341" s="277"/>
      <c r="W341" s="277"/>
      <c r="X341" s="277"/>
      <c r="Y341" s="277"/>
      <c r="Z341" s="277"/>
      <c r="AA341" s="277"/>
      <c r="AB341" s="279"/>
      <c r="AC341" s="278"/>
      <c r="AD341" s="278"/>
      <c r="AE341" s="278"/>
      <c r="AF341" s="278"/>
      <c r="AG341" s="278"/>
      <c r="AH341" s="278"/>
      <c r="AI341" s="278"/>
      <c r="AJ341" s="278"/>
      <c r="AK341" s="278"/>
      <c r="AL341" s="278"/>
      <c r="AM341" s="278"/>
      <c r="AN341" s="278"/>
      <c r="AO341" s="278"/>
      <c r="AP341" s="278"/>
      <c r="AQ341" s="278"/>
      <c r="AR341" s="278"/>
      <c r="AS341" s="278"/>
    </row>
    <row r="342" spans="2:45" s="10" customFormat="1" x14ac:dyDescent="0.2">
      <c r="B342" s="14"/>
      <c r="C342" s="276"/>
      <c r="D342" s="277"/>
      <c r="E342" s="277"/>
      <c r="F342" s="277"/>
      <c r="G342" s="277"/>
      <c r="H342" s="277"/>
      <c r="I342" s="277"/>
      <c r="J342" s="277"/>
      <c r="K342" s="277"/>
      <c r="L342" s="277"/>
      <c r="M342" s="277"/>
      <c r="N342" s="277"/>
      <c r="O342" s="277"/>
      <c r="P342" s="277"/>
      <c r="Q342" s="277"/>
      <c r="R342" s="277"/>
      <c r="S342" s="277"/>
      <c r="T342" s="277"/>
      <c r="U342" s="277"/>
      <c r="V342" s="277"/>
      <c r="W342" s="277"/>
      <c r="X342" s="277"/>
      <c r="Y342" s="277"/>
      <c r="Z342" s="277"/>
      <c r="AA342" s="277"/>
      <c r="AB342" s="279"/>
      <c r="AC342" s="278"/>
      <c r="AD342" s="278"/>
      <c r="AE342" s="278"/>
      <c r="AF342" s="278"/>
      <c r="AG342" s="278"/>
      <c r="AH342" s="278"/>
      <c r="AI342" s="278"/>
      <c r="AJ342" s="278"/>
      <c r="AK342" s="278"/>
      <c r="AL342" s="278"/>
      <c r="AM342" s="278"/>
      <c r="AN342" s="278"/>
      <c r="AO342" s="278"/>
      <c r="AP342" s="278"/>
      <c r="AQ342" s="278"/>
      <c r="AR342" s="278"/>
      <c r="AS342" s="278"/>
    </row>
    <row r="343" spans="2:45" s="10" customFormat="1" x14ac:dyDescent="0.2">
      <c r="B343" s="14"/>
      <c r="C343" s="276"/>
      <c r="D343" s="277"/>
      <c r="E343" s="277"/>
      <c r="F343" s="277"/>
      <c r="G343" s="277"/>
      <c r="H343" s="277"/>
      <c r="I343" s="277"/>
      <c r="J343" s="277"/>
      <c r="K343" s="277"/>
      <c r="L343" s="277"/>
      <c r="M343" s="277"/>
      <c r="N343" s="277"/>
      <c r="O343" s="277"/>
      <c r="P343" s="277"/>
      <c r="Q343" s="277"/>
      <c r="R343" s="277"/>
      <c r="S343" s="277"/>
      <c r="T343" s="277"/>
      <c r="U343" s="277"/>
      <c r="V343" s="277"/>
      <c r="W343" s="277"/>
      <c r="X343" s="277"/>
      <c r="Y343" s="277"/>
      <c r="Z343" s="277"/>
      <c r="AA343" s="277"/>
      <c r="AB343" s="279"/>
      <c r="AC343" s="278"/>
      <c r="AD343" s="278"/>
      <c r="AE343" s="278"/>
      <c r="AF343" s="278"/>
      <c r="AG343" s="278"/>
      <c r="AH343" s="278"/>
      <c r="AI343" s="278"/>
      <c r="AJ343" s="278"/>
      <c r="AK343" s="278"/>
      <c r="AL343" s="278"/>
      <c r="AM343" s="278"/>
      <c r="AN343" s="278"/>
      <c r="AO343" s="278"/>
      <c r="AP343" s="278"/>
      <c r="AQ343" s="278"/>
      <c r="AR343" s="278"/>
      <c r="AS343" s="278"/>
    </row>
    <row r="344" spans="2:45" s="10" customFormat="1" x14ac:dyDescent="0.2">
      <c r="B344" s="14"/>
      <c r="C344" s="276"/>
      <c r="D344" s="277"/>
      <c r="E344" s="277"/>
      <c r="F344" s="277"/>
      <c r="G344" s="277"/>
      <c r="H344" s="277"/>
      <c r="I344" s="277"/>
      <c r="J344" s="277"/>
      <c r="K344" s="277"/>
      <c r="L344" s="277"/>
      <c r="M344" s="277"/>
      <c r="N344" s="277"/>
      <c r="O344" s="277"/>
      <c r="P344" s="277"/>
      <c r="Q344" s="277"/>
      <c r="R344" s="277"/>
      <c r="S344" s="277"/>
      <c r="T344" s="277"/>
      <c r="U344" s="277"/>
      <c r="V344" s="277"/>
      <c r="W344" s="277"/>
      <c r="X344" s="277"/>
      <c r="Y344" s="277"/>
      <c r="Z344" s="277"/>
      <c r="AA344" s="277"/>
      <c r="AB344" s="279"/>
      <c r="AC344" s="278"/>
      <c r="AD344" s="278"/>
      <c r="AE344" s="278"/>
      <c r="AF344" s="278"/>
      <c r="AG344" s="278"/>
      <c r="AH344" s="278"/>
      <c r="AI344" s="278"/>
      <c r="AJ344" s="278"/>
      <c r="AK344" s="278"/>
      <c r="AL344" s="278"/>
      <c r="AM344" s="278"/>
      <c r="AN344" s="278"/>
      <c r="AO344" s="278"/>
      <c r="AP344" s="278"/>
      <c r="AQ344" s="278"/>
      <c r="AR344" s="278"/>
      <c r="AS344" s="278"/>
    </row>
    <row r="345" spans="2:45" s="10" customFormat="1" x14ac:dyDescent="0.2">
      <c r="B345" s="14"/>
      <c r="C345" s="276"/>
      <c r="D345" s="277"/>
      <c r="E345" s="277"/>
      <c r="F345" s="277"/>
      <c r="G345" s="277"/>
      <c r="H345" s="277"/>
      <c r="I345" s="277"/>
      <c r="J345" s="277"/>
      <c r="K345" s="277"/>
      <c r="L345" s="277"/>
      <c r="M345" s="277"/>
      <c r="N345" s="277"/>
      <c r="O345" s="277"/>
      <c r="P345" s="277"/>
      <c r="Q345" s="277"/>
      <c r="R345" s="277"/>
      <c r="S345" s="277"/>
      <c r="T345" s="277"/>
      <c r="U345" s="277"/>
      <c r="V345" s="277"/>
      <c r="W345" s="277"/>
      <c r="X345" s="277"/>
      <c r="Y345" s="277"/>
      <c r="Z345" s="277"/>
      <c r="AA345" s="277"/>
      <c r="AB345" s="279"/>
      <c r="AC345" s="278"/>
      <c r="AD345" s="278"/>
      <c r="AE345" s="278"/>
      <c r="AF345" s="278"/>
      <c r="AG345" s="278"/>
      <c r="AH345" s="278"/>
      <c r="AI345" s="278"/>
      <c r="AJ345" s="278"/>
      <c r="AK345" s="278"/>
      <c r="AL345" s="278"/>
      <c r="AM345" s="278"/>
      <c r="AN345" s="278"/>
      <c r="AO345" s="278"/>
      <c r="AP345" s="278"/>
      <c r="AQ345" s="278"/>
      <c r="AR345" s="278"/>
      <c r="AS345" s="278"/>
    </row>
    <row r="346" spans="2:45" s="10" customFormat="1" x14ac:dyDescent="0.2">
      <c r="B346" s="14"/>
      <c r="C346" s="276"/>
      <c r="D346" s="277"/>
      <c r="E346" s="277"/>
      <c r="F346" s="277"/>
      <c r="G346" s="277"/>
      <c r="H346" s="277"/>
      <c r="I346" s="277"/>
      <c r="J346" s="277"/>
      <c r="K346" s="277"/>
      <c r="L346" s="277"/>
      <c r="M346" s="277"/>
      <c r="N346" s="277"/>
      <c r="O346" s="277"/>
      <c r="P346" s="277"/>
      <c r="Q346" s="277"/>
      <c r="R346" s="277"/>
      <c r="S346" s="277"/>
      <c r="T346" s="277"/>
      <c r="U346" s="277"/>
      <c r="V346" s="277"/>
      <c r="W346" s="277"/>
      <c r="X346" s="277"/>
      <c r="Y346" s="277"/>
      <c r="Z346" s="277"/>
      <c r="AA346" s="277"/>
      <c r="AB346" s="279"/>
      <c r="AC346" s="278"/>
      <c r="AD346" s="278"/>
      <c r="AE346" s="278"/>
      <c r="AF346" s="278"/>
      <c r="AG346" s="278"/>
      <c r="AH346" s="278"/>
      <c r="AI346" s="278"/>
      <c r="AJ346" s="278"/>
      <c r="AK346" s="278"/>
      <c r="AL346" s="278"/>
      <c r="AM346" s="278"/>
      <c r="AN346" s="278"/>
      <c r="AO346" s="278"/>
      <c r="AP346" s="278"/>
      <c r="AQ346" s="278"/>
      <c r="AR346" s="278"/>
      <c r="AS346" s="278"/>
    </row>
    <row r="347" spans="2:45" s="10" customFormat="1" x14ac:dyDescent="0.2">
      <c r="B347" s="14"/>
      <c r="C347" s="276"/>
      <c r="D347" s="277"/>
      <c r="E347" s="277"/>
      <c r="F347" s="277"/>
      <c r="G347" s="277"/>
      <c r="H347" s="277"/>
      <c r="I347" s="277"/>
      <c r="J347" s="277"/>
      <c r="K347" s="277"/>
      <c r="L347" s="277"/>
      <c r="M347" s="277"/>
      <c r="N347" s="277"/>
      <c r="O347" s="277"/>
      <c r="P347" s="277"/>
      <c r="Q347" s="277"/>
      <c r="R347" s="277"/>
      <c r="S347" s="277"/>
      <c r="T347" s="277"/>
      <c r="U347" s="277"/>
      <c r="V347" s="277"/>
      <c r="W347" s="277"/>
      <c r="X347" s="277"/>
      <c r="Y347" s="277"/>
      <c r="Z347" s="277"/>
      <c r="AA347" s="277"/>
      <c r="AB347" s="279"/>
      <c r="AC347" s="278"/>
      <c r="AD347" s="278"/>
      <c r="AE347" s="278"/>
      <c r="AF347" s="278"/>
      <c r="AG347" s="278"/>
      <c r="AH347" s="278"/>
      <c r="AI347" s="278"/>
      <c r="AJ347" s="278"/>
      <c r="AK347" s="278"/>
      <c r="AL347" s="278"/>
      <c r="AM347" s="278"/>
      <c r="AN347" s="278"/>
      <c r="AO347" s="278"/>
      <c r="AP347" s="278"/>
      <c r="AQ347" s="278"/>
      <c r="AR347" s="278"/>
      <c r="AS347" s="278"/>
    </row>
    <row r="348" spans="2:45" s="10" customFormat="1" x14ac:dyDescent="0.2">
      <c r="B348" s="14"/>
      <c r="C348" s="276"/>
      <c r="D348" s="277"/>
      <c r="E348" s="277"/>
      <c r="F348" s="277"/>
      <c r="G348" s="277"/>
      <c r="H348" s="277"/>
      <c r="I348" s="277"/>
      <c r="J348" s="277"/>
      <c r="K348" s="277"/>
      <c r="L348" s="277"/>
      <c r="M348" s="277"/>
      <c r="N348" s="277"/>
      <c r="O348" s="277"/>
      <c r="P348" s="277"/>
      <c r="Q348" s="277"/>
      <c r="R348" s="277"/>
      <c r="S348" s="277"/>
      <c r="T348" s="277"/>
      <c r="U348" s="277"/>
      <c r="V348" s="277"/>
      <c r="W348" s="277"/>
      <c r="X348" s="277"/>
      <c r="Y348" s="277"/>
      <c r="Z348" s="277"/>
      <c r="AA348" s="277"/>
      <c r="AB348" s="279"/>
      <c r="AC348" s="278"/>
      <c r="AD348" s="278"/>
      <c r="AE348" s="278"/>
      <c r="AF348" s="278"/>
      <c r="AG348" s="278"/>
      <c r="AH348" s="278"/>
      <c r="AI348" s="278"/>
      <c r="AJ348" s="278"/>
      <c r="AK348" s="278"/>
      <c r="AL348" s="278"/>
      <c r="AM348" s="278"/>
      <c r="AN348" s="278"/>
      <c r="AO348" s="278"/>
      <c r="AP348" s="278"/>
      <c r="AQ348" s="278"/>
      <c r="AR348" s="278"/>
      <c r="AS348" s="278"/>
    </row>
    <row r="349" spans="2:45" s="10" customFormat="1" x14ac:dyDescent="0.2">
      <c r="B349" s="14"/>
      <c r="C349" s="276"/>
      <c r="D349" s="277"/>
      <c r="E349" s="277"/>
      <c r="F349" s="277"/>
      <c r="G349" s="277"/>
      <c r="H349" s="277"/>
      <c r="I349" s="277"/>
      <c r="J349" s="277"/>
      <c r="K349" s="277"/>
      <c r="L349" s="277"/>
      <c r="M349" s="277"/>
      <c r="N349" s="277"/>
      <c r="O349" s="277"/>
      <c r="P349" s="277"/>
      <c r="Q349" s="277"/>
      <c r="R349" s="277"/>
      <c r="S349" s="277"/>
      <c r="T349" s="277"/>
      <c r="U349" s="277"/>
      <c r="V349" s="277"/>
      <c r="W349" s="277"/>
      <c r="X349" s="277"/>
      <c r="Y349" s="277"/>
      <c r="Z349" s="277"/>
      <c r="AA349" s="277"/>
      <c r="AB349" s="279"/>
      <c r="AC349" s="278"/>
      <c r="AD349" s="278"/>
      <c r="AE349" s="278"/>
      <c r="AF349" s="278"/>
      <c r="AG349" s="278"/>
      <c r="AH349" s="278"/>
      <c r="AI349" s="278"/>
      <c r="AJ349" s="278"/>
      <c r="AK349" s="278"/>
      <c r="AL349" s="278"/>
      <c r="AM349" s="278"/>
      <c r="AN349" s="278"/>
      <c r="AO349" s="278"/>
      <c r="AP349" s="278"/>
      <c r="AQ349" s="278"/>
      <c r="AR349" s="278"/>
      <c r="AS349" s="278"/>
    </row>
    <row r="350" spans="2:45" s="10" customFormat="1" x14ac:dyDescent="0.2">
      <c r="B350" s="14"/>
      <c r="C350" s="276"/>
      <c r="D350" s="277"/>
      <c r="E350" s="277"/>
      <c r="F350" s="277"/>
      <c r="G350" s="277"/>
      <c r="H350" s="277"/>
      <c r="I350" s="277"/>
      <c r="J350" s="277"/>
      <c r="K350" s="277"/>
      <c r="L350" s="277"/>
      <c r="M350" s="277"/>
      <c r="N350" s="277"/>
      <c r="O350" s="277"/>
      <c r="P350" s="277"/>
      <c r="Q350" s="277"/>
      <c r="R350" s="277"/>
      <c r="S350" s="277"/>
      <c r="T350" s="277"/>
      <c r="U350" s="277"/>
      <c r="V350" s="277"/>
      <c r="W350" s="277"/>
      <c r="X350" s="277"/>
      <c r="Y350" s="277"/>
      <c r="Z350" s="277"/>
      <c r="AA350" s="277"/>
      <c r="AB350" s="279"/>
      <c r="AC350" s="278"/>
      <c r="AD350" s="278"/>
      <c r="AE350" s="278"/>
      <c r="AF350" s="278"/>
      <c r="AG350" s="278"/>
      <c r="AH350" s="278"/>
      <c r="AI350" s="278"/>
      <c r="AJ350" s="278"/>
      <c r="AK350" s="278"/>
      <c r="AL350" s="278"/>
      <c r="AM350" s="278"/>
      <c r="AN350" s="278"/>
      <c r="AO350" s="278"/>
      <c r="AP350" s="278"/>
      <c r="AQ350" s="278"/>
      <c r="AR350" s="278"/>
      <c r="AS350" s="278"/>
    </row>
    <row r="351" spans="2:45" s="10" customFormat="1" x14ac:dyDescent="0.2">
      <c r="B351" s="14"/>
      <c r="C351" s="276"/>
      <c r="D351" s="277"/>
      <c r="E351" s="277"/>
      <c r="F351" s="277"/>
      <c r="G351" s="277"/>
      <c r="H351" s="277"/>
      <c r="I351" s="277"/>
      <c r="J351" s="277"/>
      <c r="K351" s="277"/>
      <c r="L351" s="277"/>
      <c r="M351" s="277"/>
      <c r="N351" s="277"/>
      <c r="O351" s="277"/>
      <c r="P351" s="277"/>
      <c r="Q351" s="277"/>
      <c r="R351" s="277"/>
      <c r="S351" s="277"/>
      <c r="T351" s="277"/>
      <c r="U351" s="277"/>
      <c r="V351" s="277"/>
      <c r="W351" s="277"/>
      <c r="X351" s="277"/>
      <c r="Y351" s="277"/>
      <c r="Z351" s="277"/>
      <c r="AA351" s="277"/>
      <c r="AB351" s="279"/>
      <c r="AC351" s="278"/>
      <c r="AD351" s="278"/>
      <c r="AE351" s="278"/>
      <c r="AF351" s="278"/>
      <c r="AG351" s="278"/>
      <c r="AH351" s="278"/>
      <c r="AI351" s="278"/>
      <c r="AJ351" s="278"/>
      <c r="AK351" s="278"/>
      <c r="AL351" s="278"/>
      <c r="AM351" s="278"/>
      <c r="AN351" s="278"/>
      <c r="AO351" s="278"/>
      <c r="AP351" s="278"/>
      <c r="AQ351" s="278"/>
      <c r="AR351" s="278"/>
      <c r="AS351" s="278"/>
    </row>
    <row r="352" spans="2:45" s="10" customFormat="1" x14ac:dyDescent="0.2">
      <c r="B352" s="14"/>
      <c r="C352" s="276"/>
      <c r="D352" s="277"/>
      <c r="E352" s="277"/>
      <c r="F352" s="277"/>
      <c r="G352" s="277"/>
      <c r="H352" s="277"/>
      <c r="I352" s="277"/>
      <c r="J352" s="277"/>
      <c r="K352" s="277"/>
      <c r="L352" s="277"/>
      <c r="M352" s="277"/>
      <c r="N352" s="277"/>
      <c r="O352" s="277"/>
      <c r="P352" s="277"/>
      <c r="Q352" s="277"/>
      <c r="R352" s="277"/>
      <c r="S352" s="277"/>
      <c r="T352" s="277"/>
      <c r="U352" s="277"/>
      <c r="V352" s="277"/>
      <c r="W352" s="277"/>
      <c r="X352" s="277"/>
      <c r="Y352" s="277"/>
      <c r="Z352" s="277"/>
      <c r="AA352" s="277"/>
      <c r="AB352" s="279"/>
      <c r="AC352" s="278"/>
      <c r="AD352" s="278"/>
      <c r="AE352" s="278"/>
      <c r="AF352" s="278"/>
      <c r="AG352" s="278"/>
      <c r="AH352" s="278"/>
      <c r="AI352" s="278"/>
      <c r="AJ352" s="278"/>
      <c r="AK352" s="278"/>
      <c r="AL352" s="278"/>
      <c r="AM352" s="278"/>
      <c r="AN352" s="278"/>
      <c r="AO352" s="278"/>
      <c r="AP352" s="278"/>
      <c r="AQ352" s="278"/>
      <c r="AR352" s="278"/>
      <c r="AS352" s="278"/>
    </row>
    <row r="353" spans="2:45" s="10" customFormat="1" x14ac:dyDescent="0.2">
      <c r="B353" s="14"/>
      <c r="C353" s="276"/>
      <c r="D353" s="277"/>
      <c r="E353" s="277"/>
      <c r="F353" s="277"/>
      <c r="G353" s="277"/>
      <c r="H353" s="277"/>
      <c r="I353" s="277"/>
      <c r="J353" s="277"/>
      <c r="K353" s="277"/>
      <c r="L353" s="277"/>
      <c r="M353" s="277"/>
      <c r="N353" s="277"/>
      <c r="O353" s="277"/>
      <c r="P353" s="277"/>
      <c r="Q353" s="277"/>
      <c r="R353" s="277"/>
      <c r="S353" s="277"/>
      <c r="T353" s="277"/>
      <c r="U353" s="277"/>
      <c r="V353" s="277"/>
      <c r="W353" s="277"/>
      <c r="X353" s="277"/>
      <c r="Y353" s="277"/>
      <c r="Z353" s="277"/>
      <c r="AA353" s="277"/>
      <c r="AB353" s="279"/>
      <c r="AC353" s="278"/>
      <c r="AD353" s="278"/>
      <c r="AE353" s="278"/>
      <c r="AF353" s="278"/>
      <c r="AG353" s="278"/>
      <c r="AH353" s="278"/>
      <c r="AI353" s="278"/>
      <c r="AJ353" s="278"/>
      <c r="AK353" s="278"/>
      <c r="AL353" s="278"/>
      <c r="AM353" s="278"/>
      <c r="AN353" s="278"/>
      <c r="AO353" s="278"/>
      <c r="AP353" s="278"/>
      <c r="AQ353" s="278"/>
      <c r="AR353" s="278"/>
      <c r="AS353" s="278"/>
    </row>
    <row r="354" spans="2:45" s="10" customFormat="1" x14ac:dyDescent="0.2">
      <c r="B354" s="14"/>
      <c r="C354" s="276"/>
      <c r="D354" s="277"/>
      <c r="E354" s="277"/>
      <c r="F354" s="277"/>
      <c r="G354" s="277"/>
      <c r="H354" s="277"/>
      <c r="I354" s="277"/>
      <c r="J354" s="277"/>
      <c r="K354" s="277"/>
      <c r="L354" s="277"/>
      <c r="M354" s="277"/>
      <c r="N354" s="277"/>
      <c r="O354" s="277"/>
      <c r="P354" s="277"/>
      <c r="Q354" s="277"/>
      <c r="R354" s="277"/>
      <c r="S354" s="277"/>
      <c r="T354" s="277"/>
      <c r="U354" s="277"/>
      <c r="V354" s="277"/>
      <c r="W354" s="277"/>
      <c r="X354" s="277"/>
      <c r="Y354" s="277"/>
      <c r="Z354" s="277"/>
      <c r="AA354" s="277"/>
      <c r="AB354" s="279"/>
      <c r="AC354" s="278"/>
      <c r="AD354" s="278"/>
      <c r="AE354" s="278"/>
      <c r="AF354" s="278"/>
      <c r="AG354" s="278"/>
      <c r="AH354" s="278"/>
      <c r="AI354" s="278"/>
      <c r="AJ354" s="278"/>
      <c r="AK354" s="278"/>
      <c r="AL354" s="278"/>
      <c r="AM354" s="278"/>
      <c r="AN354" s="278"/>
      <c r="AO354" s="278"/>
      <c r="AP354" s="278"/>
      <c r="AQ354" s="278"/>
      <c r="AR354" s="278"/>
      <c r="AS354" s="278"/>
    </row>
    <row r="355" spans="2:45" s="10" customFormat="1" x14ac:dyDescent="0.2">
      <c r="B355" s="14"/>
      <c r="C355" s="276"/>
      <c r="D355" s="277"/>
      <c r="E355" s="277"/>
      <c r="F355" s="277"/>
      <c r="G355" s="277"/>
      <c r="H355" s="277"/>
      <c r="I355" s="277"/>
      <c r="J355" s="277"/>
      <c r="K355" s="277"/>
      <c r="L355" s="277"/>
      <c r="M355" s="277"/>
      <c r="N355" s="277"/>
      <c r="O355" s="277"/>
      <c r="P355" s="277"/>
      <c r="Q355" s="277"/>
      <c r="R355" s="277"/>
      <c r="S355" s="277"/>
      <c r="T355" s="277"/>
      <c r="U355" s="277"/>
      <c r="V355" s="277"/>
      <c r="W355" s="277"/>
      <c r="X355" s="277"/>
      <c r="Y355" s="277"/>
      <c r="Z355" s="277"/>
      <c r="AA355" s="277"/>
      <c r="AB355" s="279"/>
      <c r="AC355" s="278"/>
      <c r="AD355" s="278"/>
      <c r="AE355" s="278"/>
      <c r="AF355" s="278"/>
      <c r="AG355" s="278"/>
      <c r="AH355" s="278"/>
      <c r="AI355" s="278"/>
      <c r="AJ355" s="278"/>
      <c r="AK355" s="278"/>
      <c r="AL355" s="278"/>
      <c r="AM355" s="278"/>
      <c r="AN355" s="278"/>
      <c r="AO355" s="278"/>
      <c r="AP355" s="278"/>
      <c r="AQ355" s="278"/>
      <c r="AR355" s="278"/>
      <c r="AS355" s="278"/>
    </row>
    <row r="356" spans="2:45" s="10" customFormat="1" x14ac:dyDescent="0.2">
      <c r="B356" s="14"/>
      <c r="C356" s="276"/>
      <c r="D356" s="277"/>
      <c r="E356" s="277"/>
      <c r="F356" s="277"/>
      <c r="G356" s="277"/>
      <c r="H356" s="277"/>
      <c r="I356" s="277"/>
      <c r="J356" s="277"/>
      <c r="K356" s="277"/>
      <c r="L356" s="277"/>
      <c r="M356" s="277"/>
      <c r="N356" s="277"/>
      <c r="O356" s="277"/>
      <c r="P356" s="277"/>
      <c r="Q356" s="277"/>
      <c r="R356" s="277"/>
      <c r="S356" s="277"/>
      <c r="T356" s="277"/>
      <c r="U356" s="277"/>
      <c r="V356" s="277"/>
      <c r="W356" s="277"/>
      <c r="X356" s="277"/>
      <c r="Y356" s="277"/>
      <c r="Z356" s="277"/>
      <c r="AA356" s="277"/>
      <c r="AB356" s="279"/>
      <c r="AC356" s="278"/>
      <c r="AD356" s="278"/>
      <c r="AE356" s="278"/>
      <c r="AF356" s="278"/>
      <c r="AG356" s="278"/>
      <c r="AH356" s="278"/>
      <c r="AI356" s="278"/>
      <c r="AJ356" s="278"/>
      <c r="AK356" s="278"/>
      <c r="AL356" s="278"/>
      <c r="AM356" s="278"/>
      <c r="AN356" s="278"/>
      <c r="AO356" s="278"/>
      <c r="AP356" s="278"/>
      <c r="AQ356" s="278"/>
      <c r="AR356" s="278"/>
      <c r="AS356" s="278"/>
    </row>
    <row r="357" spans="2:45" s="10" customFormat="1" x14ac:dyDescent="0.2">
      <c r="B357" s="14"/>
      <c r="C357" s="276"/>
      <c r="D357" s="277"/>
      <c r="E357" s="277"/>
      <c r="F357" s="277"/>
      <c r="G357" s="277"/>
      <c r="H357" s="277"/>
      <c r="I357" s="277"/>
      <c r="J357" s="277"/>
      <c r="K357" s="277"/>
      <c r="L357" s="277"/>
      <c r="M357" s="277"/>
      <c r="N357" s="277"/>
      <c r="O357" s="277"/>
      <c r="P357" s="277"/>
      <c r="Q357" s="277"/>
      <c r="R357" s="277"/>
      <c r="S357" s="277"/>
      <c r="T357" s="277"/>
      <c r="U357" s="277"/>
      <c r="V357" s="277"/>
      <c r="W357" s="277"/>
      <c r="X357" s="277"/>
      <c r="Y357" s="277"/>
      <c r="Z357" s="277"/>
      <c r="AA357" s="277"/>
      <c r="AB357" s="279"/>
      <c r="AC357" s="278"/>
      <c r="AD357" s="278"/>
      <c r="AE357" s="278"/>
      <c r="AF357" s="278"/>
      <c r="AG357" s="278"/>
      <c r="AH357" s="278"/>
      <c r="AI357" s="278"/>
      <c r="AJ357" s="278"/>
      <c r="AK357" s="278"/>
      <c r="AL357" s="278"/>
      <c r="AM357" s="278"/>
      <c r="AN357" s="278"/>
      <c r="AO357" s="278"/>
      <c r="AP357" s="278"/>
      <c r="AQ357" s="278"/>
      <c r="AR357" s="278"/>
      <c r="AS357" s="278"/>
    </row>
    <row r="358" spans="2:45" s="10" customFormat="1" x14ac:dyDescent="0.2">
      <c r="B358" s="14"/>
      <c r="C358" s="276"/>
      <c r="D358" s="277"/>
      <c r="E358" s="277"/>
      <c r="F358" s="277"/>
      <c r="G358" s="277"/>
      <c r="H358" s="277"/>
      <c r="I358" s="277"/>
      <c r="J358" s="277"/>
      <c r="K358" s="277"/>
      <c r="L358" s="277"/>
      <c r="M358" s="277"/>
      <c r="N358" s="277"/>
      <c r="O358" s="277"/>
      <c r="P358" s="277"/>
      <c r="Q358" s="277"/>
      <c r="R358" s="277"/>
      <c r="S358" s="277"/>
      <c r="T358" s="277"/>
      <c r="U358" s="277"/>
      <c r="V358" s="277"/>
      <c r="W358" s="277"/>
      <c r="X358" s="277"/>
      <c r="Y358" s="277"/>
      <c r="Z358" s="277"/>
      <c r="AA358" s="277"/>
      <c r="AB358" s="279"/>
      <c r="AC358" s="278"/>
      <c r="AD358" s="278"/>
      <c r="AE358" s="278"/>
      <c r="AF358" s="278"/>
      <c r="AG358" s="278"/>
      <c r="AH358" s="278"/>
      <c r="AI358" s="278"/>
      <c r="AJ358" s="278"/>
      <c r="AK358" s="278"/>
      <c r="AL358" s="278"/>
      <c r="AM358" s="278"/>
      <c r="AN358" s="278"/>
      <c r="AO358" s="278"/>
      <c r="AP358" s="278"/>
      <c r="AQ358" s="278"/>
      <c r="AR358" s="278"/>
      <c r="AS358" s="278"/>
    </row>
    <row r="359" spans="2:45" s="10" customFormat="1" x14ac:dyDescent="0.2">
      <c r="B359" s="14"/>
      <c r="C359" s="276"/>
      <c r="D359" s="277"/>
      <c r="E359" s="277"/>
      <c r="F359" s="277"/>
      <c r="G359" s="277"/>
      <c r="H359" s="277"/>
      <c r="I359" s="277"/>
      <c r="J359" s="277"/>
      <c r="K359" s="277"/>
      <c r="L359" s="277"/>
      <c r="M359" s="277"/>
      <c r="N359" s="277"/>
      <c r="O359" s="277"/>
      <c r="P359" s="277"/>
      <c r="Q359" s="277"/>
      <c r="R359" s="277"/>
      <c r="S359" s="277"/>
      <c r="T359" s="277"/>
      <c r="U359" s="277"/>
      <c r="V359" s="277"/>
      <c r="W359" s="277"/>
      <c r="X359" s="277"/>
      <c r="Y359" s="277"/>
      <c r="Z359" s="277"/>
      <c r="AA359" s="277"/>
      <c r="AB359" s="279"/>
      <c r="AC359" s="278"/>
      <c r="AD359" s="278"/>
      <c r="AE359" s="278"/>
      <c r="AF359" s="278"/>
      <c r="AG359" s="278"/>
      <c r="AH359" s="278"/>
      <c r="AI359" s="278"/>
      <c r="AJ359" s="278"/>
      <c r="AK359" s="278"/>
      <c r="AL359" s="278"/>
      <c r="AM359" s="278"/>
      <c r="AN359" s="278"/>
      <c r="AO359" s="278"/>
      <c r="AP359" s="278"/>
      <c r="AQ359" s="278"/>
      <c r="AR359" s="278"/>
      <c r="AS359" s="278"/>
    </row>
    <row r="360" spans="2:45" s="10" customFormat="1" x14ac:dyDescent="0.2">
      <c r="B360" s="14"/>
      <c r="C360" s="276"/>
      <c r="D360" s="277"/>
      <c r="E360" s="277"/>
      <c r="F360" s="277"/>
      <c r="G360" s="277"/>
      <c r="H360" s="277"/>
      <c r="I360" s="277"/>
      <c r="J360" s="277"/>
      <c r="K360" s="277"/>
      <c r="L360" s="277"/>
      <c r="M360" s="277"/>
      <c r="N360" s="277"/>
      <c r="O360" s="277"/>
      <c r="P360" s="277"/>
      <c r="Q360" s="277"/>
      <c r="R360" s="277"/>
      <c r="S360" s="277"/>
      <c r="T360" s="277"/>
      <c r="U360" s="277"/>
      <c r="V360" s="277"/>
      <c r="W360" s="277"/>
      <c r="X360" s="277"/>
      <c r="Y360" s="277"/>
      <c r="Z360" s="277"/>
      <c r="AA360" s="277"/>
      <c r="AB360" s="279"/>
      <c r="AC360" s="278"/>
      <c r="AD360" s="278"/>
      <c r="AE360" s="278"/>
      <c r="AF360" s="278"/>
      <c r="AG360" s="278"/>
      <c r="AH360" s="278"/>
      <c r="AI360" s="278"/>
      <c r="AJ360" s="278"/>
      <c r="AK360" s="278"/>
      <c r="AL360" s="278"/>
      <c r="AM360" s="278"/>
      <c r="AN360" s="278"/>
      <c r="AO360" s="278"/>
      <c r="AP360" s="278"/>
      <c r="AQ360" s="278"/>
      <c r="AR360" s="278"/>
      <c r="AS360" s="278"/>
    </row>
    <row r="361" spans="2:45" s="10" customFormat="1" x14ac:dyDescent="0.2">
      <c r="B361" s="14"/>
      <c r="C361" s="276"/>
      <c r="D361" s="277"/>
      <c r="E361" s="277"/>
      <c r="F361" s="277"/>
      <c r="G361" s="277"/>
      <c r="H361" s="277"/>
      <c r="I361" s="277"/>
      <c r="J361" s="277"/>
      <c r="K361" s="277"/>
      <c r="L361" s="277"/>
      <c r="M361" s="277"/>
      <c r="N361" s="277"/>
      <c r="O361" s="277"/>
      <c r="P361" s="277"/>
      <c r="Q361" s="277"/>
      <c r="R361" s="277"/>
      <c r="S361" s="277"/>
      <c r="T361" s="277"/>
      <c r="U361" s="277"/>
      <c r="V361" s="277"/>
      <c r="W361" s="277"/>
      <c r="X361" s="277"/>
      <c r="Y361" s="277"/>
      <c r="Z361" s="277"/>
      <c r="AA361" s="277"/>
      <c r="AB361" s="279"/>
      <c r="AC361" s="278"/>
      <c r="AD361" s="278"/>
      <c r="AE361" s="278"/>
      <c r="AF361" s="278"/>
      <c r="AG361" s="278"/>
      <c r="AH361" s="278"/>
      <c r="AI361" s="278"/>
      <c r="AJ361" s="278"/>
      <c r="AK361" s="278"/>
      <c r="AL361" s="278"/>
      <c r="AM361" s="278"/>
      <c r="AN361" s="278"/>
      <c r="AO361" s="278"/>
      <c r="AP361" s="278"/>
      <c r="AQ361" s="278"/>
      <c r="AR361" s="278"/>
      <c r="AS361" s="278"/>
    </row>
    <row r="362" spans="2:45" s="10" customFormat="1" x14ac:dyDescent="0.2">
      <c r="B362" s="14"/>
      <c r="C362" s="276"/>
      <c r="D362" s="277"/>
      <c r="E362" s="277"/>
      <c r="F362" s="277"/>
      <c r="G362" s="277"/>
      <c r="H362" s="277"/>
      <c r="I362" s="277"/>
      <c r="J362" s="277"/>
      <c r="K362" s="277"/>
      <c r="L362" s="277"/>
      <c r="M362" s="277"/>
      <c r="N362" s="277"/>
      <c r="O362" s="277"/>
      <c r="P362" s="277"/>
      <c r="Q362" s="277"/>
      <c r="R362" s="277"/>
      <c r="S362" s="277"/>
      <c r="T362" s="277"/>
      <c r="U362" s="277"/>
      <c r="V362" s="277"/>
      <c r="W362" s="277"/>
      <c r="X362" s="277"/>
      <c r="Y362" s="277"/>
      <c r="Z362" s="277"/>
      <c r="AA362" s="277"/>
      <c r="AB362" s="279"/>
      <c r="AC362" s="278"/>
      <c r="AD362" s="278"/>
      <c r="AE362" s="278"/>
      <c r="AF362" s="278"/>
      <c r="AG362" s="278"/>
      <c r="AH362" s="278"/>
      <c r="AI362" s="278"/>
      <c r="AJ362" s="278"/>
      <c r="AK362" s="278"/>
      <c r="AL362" s="278"/>
      <c r="AM362" s="278"/>
      <c r="AN362" s="278"/>
      <c r="AO362" s="278"/>
      <c r="AP362" s="278"/>
      <c r="AQ362" s="278"/>
      <c r="AR362" s="278"/>
      <c r="AS362" s="278"/>
    </row>
    <row r="363" spans="2:45" s="10" customFormat="1" x14ac:dyDescent="0.2">
      <c r="B363" s="14"/>
      <c r="C363" s="276"/>
      <c r="D363" s="277"/>
      <c r="E363" s="277"/>
      <c r="F363" s="277"/>
      <c r="G363" s="277"/>
      <c r="H363" s="277"/>
      <c r="I363" s="277"/>
      <c r="J363" s="277"/>
      <c r="K363" s="277"/>
      <c r="L363" s="277"/>
      <c r="M363" s="277"/>
      <c r="N363" s="277"/>
      <c r="O363" s="277"/>
      <c r="P363" s="277"/>
      <c r="Q363" s="277"/>
      <c r="R363" s="277"/>
      <c r="S363" s="277"/>
      <c r="T363" s="277"/>
      <c r="U363" s="277"/>
      <c r="V363" s="277"/>
      <c r="W363" s="277"/>
      <c r="X363" s="277"/>
      <c r="Y363" s="277"/>
      <c r="Z363" s="277"/>
      <c r="AA363" s="277"/>
      <c r="AB363" s="279"/>
      <c r="AC363" s="278"/>
      <c r="AD363" s="278"/>
      <c r="AE363" s="278"/>
      <c r="AF363" s="278"/>
      <c r="AG363" s="278"/>
      <c r="AH363" s="278"/>
      <c r="AI363" s="278"/>
      <c r="AJ363" s="278"/>
      <c r="AK363" s="278"/>
      <c r="AL363" s="278"/>
      <c r="AM363" s="278"/>
      <c r="AN363" s="278"/>
      <c r="AO363" s="278"/>
      <c r="AP363" s="278"/>
      <c r="AQ363" s="278"/>
      <c r="AR363" s="278"/>
      <c r="AS363" s="278"/>
    </row>
    <row r="364" spans="2:45" s="10" customFormat="1" x14ac:dyDescent="0.2">
      <c r="B364" s="14"/>
      <c r="C364" s="276"/>
      <c r="D364" s="277"/>
      <c r="E364" s="277"/>
      <c r="F364" s="277"/>
      <c r="G364" s="277"/>
      <c r="H364" s="277"/>
      <c r="I364" s="277"/>
      <c r="J364" s="277"/>
      <c r="K364" s="277"/>
      <c r="L364" s="277"/>
      <c r="M364" s="277"/>
      <c r="N364" s="277"/>
      <c r="O364" s="277"/>
      <c r="P364" s="277"/>
      <c r="Q364" s="277"/>
      <c r="R364" s="277"/>
      <c r="S364" s="277"/>
      <c r="T364" s="277"/>
      <c r="U364" s="277"/>
      <c r="V364" s="277"/>
      <c r="W364" s="277"/>
      <c r="X364" s="277"/>
      <c r="Y364" s="277"/>
      <c r="Z364" s="277"/>
      <c r="AA364" s="277"/>
      <c r="AB364" s="279"/>
      <c r="AC364" s="278"/>
      <c r="AD364" s="278"/>
      <c r="AE364" s="278"/>
      <c r="AF364" s="278"/>
      <c r="AG364" s="278"/>
      <c r="AH364" s="278"/>
      <c r="AI364" s="278"/>
      <c r="AJ364" s="278"/>
      <c r="AK364" s="278"/>
      <c r="AL364" s="278"/>
      <c r="AM364" s="278"/>
      <c r="AN364" s="278"/>
      <c r="AO364" s="278"/>
      <c r="AP364" s="278"/>
      <c r="AQ364" s="278"/>
      <c r="AR364" s="278"/>
      <c r="AS364" s="278"/>
    </row>
    <row r="365" spans="2:45" s="10" customFormat="1" x14ac:dyDescent="0.2">
      <c r="B365" s="14"/>
      <c r="C365" s="276"/>
      <c r="D365" s="277"/>
      <c r="E365" s="277"/>
      <c r="F365" s="277"/>
      <c r="G365" s="277"/>
      <c r="H365" s="277"/>
      <c r="I365" s="277"/>
      <c r="J365" s="277"/>
      <c r="K365" s="277"/>
      <c r="L365" s="277"/>
      <c r="M365" s="277"/>
      <c r="N365" s="277"/>
      <c r="O365" s="277"/>
      <c r="P365" s="277"/>
      <c r="Q365" s="277"/>
      <c r="R365" s="277"/>
      <c r="S365" s="277"/>
      <c r="T365" s="277"/>
      <c r="U365" s="277"/>
      <c r="V365" s="277"/>
      <c r="W365" s="277"/>
      <c r="X365" s="277"/>
      <c r="Y365" s="277"/>
      <c r="Z365" s="277"/>
      <c r="AA365" s="277"/>
      <c r="AB365" s="279"/>
      <c r="AC365" s="278"/>
      <c r="AD365" s="278"/>
      <c r="AE365" s="278"/>
      <c r="AF365" s="278"/>
      <c r="AG365" s="278"/>
      <c r="AH365" s="278"/>
      <c r="AI365" s="278"/>
      <c r="AJ365" s="278"/>
      <c r="AK365" s="278"/>
      <c r="AL365" s="278"/>
      <c r="AM365" s="278"/>
      <c r="AN365" s="278"/>
      <c r="AO365" s="278"/>
      <c r="AP365" s="278"/>
      <c r="AQ365" s="278"/>
      <c r="AR365" s="278"/>
      <c r="AS365" s="278"/>
    </row>
    <row r="366" spans="2:45" s="10" customFormat="1" x14ac:dyDescent="0.2">
      <c r="B366" s="14"/>
      <c r="C366" s="276"/>
      <c r="D366" s="277"/>
      <c r="E366" s="277"/>
      <c r="F366" s="277"/>
      <c r="G366" s="277"/>
      <c r="H366" s="277"/>
      <c r="I366" s="277"/>
      <c r="J366" s="277"/>
      <c r="K366" s="277"/>
      <c r="L366" s="277"/>
      <c r="M366" s="277"/>
      <c r="N366" s="277"/>
      <c r="O366" s="277"/>
      <c r="P366" s="277"/>
      <c r="Q366" s="277"/>
      <c r="R366" s="277"/>
      <c r="S366" s="277"/>
      <c r="T366" s="277"/>
      <c r="U366" s="277"/>
      <c r="V366" s="277"/>
      <c r="W366" s="277"/>
      <c r="X366" s="277"/>
      <c r="Y366" s="277"/>
      <c r="Z366" s="277"/>
      <c r="AA366" s="277"/>
      <c r="AB366" s="279"/>
      <c r="AC366" s="278"/>
      <c r="AD366" s="278"/>
      <c r="AE366" s="278"/>
      <c r="AF366" s="278"/>
      <c r="AG366" s="278"/>
      <c r="AH366" s="278"/>
      <c r="AI366" s="278"/>
      <c r="AJ366" s="278"/>
      <c r="AK366" s="278"/>
      <c r="AL366" s="278"/>
      <c r="AM366" s="278"/>
      <c r="AN366" s="278"/>
      <c r="AO366" s="278"/>
      <c r="AP366" s="278"/>
      <c r="AQ366" s="278"/>
      <c r="AR366" s="278"/>
      <c r="AS366" s="278"/>
    </row>
    <row r="367" spans="2:45" s="10" customFormat="1" x14ac:dyDescent="0.2">
      <c r="B367" s="14"/>
      <c r="C367" s="276"/>
      <c r="D367" s="277"/>
      <c r="E367" s="277"/>
      <c r="F367" s="277"/>
      <c r="G367" s="277"/>
      <c r="H367" s="277"/>
      <c r="I367" s="277"/>
      <c r="J367" s="277"/>
      <c r="K367" s="277"/>
      <c r="L367" s="277"/>
      <c r="M367" s="277"/>
      <c r="N367" s="277"/>
      <c r="O367" s="277"/>
      <c r="P367" s="277"/>
      <c r="Q367" s="277"/>
      <c r="R367" s="277"/>
      <c r="S367" s="277"/>
      <c r="T367" s="277"/>
      <c r="U367" s="277"/>
      <c r="V367" s="277"/>
      <c r="W367" s="277"/>
      <c r="X367" s="277"/>
      <c r="Y367" s="277"/>
      <c r="Z367" s="277"/>
      <c r="AA367" s="277"/>
      <c r="AB367" s="279"/>
      <c r="AC367" s="278"/>
      <c r="AD367" s="278"/>
      <c r="AE367" s="278"/>
      <c r="AF367" s="278"/>
      <c r="AG367" s="278"/>
      <c r="AH367" s="278"/>
      <c r="AI367" s="278"/>
      <c r="AJ367" s="278"/>
      <c r="AK367" s="278"/>
      <c r="AL367" s="278"/>
      <c r="AM367" s="278"/>
      <c r="AN367" s="278"/>
      <c r="AO367" s="278"/>
      <c r="AP367" s="278"/>
      <c r="AQ367" s="278"/>
      <c r="AR367" s="278"/>
      <c r="AS367" s="278"/>
    </row>
    <row r="368" spans="2:45" s="10" customFormat="1" x14ac:dyDescent="0.2">
      <c r="B368" s="14"/>
      <c r="C368" s="276"/>
      <c r="D368" s="277"/>
      <c r="E368" s="277"/>
      <c r="F368" s="277"/>
      <c r="G368" s="277"/>
      <c r="H368" s="277"/>
      <c r="I368" s="277"/>
      <c r="J368" s="277"/>
      <c r="K368" s="277"/>
      <c r="L368" s="277"/>
      <c r="M368" s="277"/>
      <c r="N368" s="277"/>
      <c r="O368" s="277"/>
      <c r="P368" s="277"/>
      <c r="Q368" s="277"/>
      <c r="R368" s="277"/>
      <c r="S368" s="277"/>
      <c r="T368" s="277"/>
      <c r="U368" s="277"/>
      <c r="V368" s="277"/>
      <c r="W368" s="277"/>
      <c r="X368" s="277"/>
      <c r="Y368" s="277"/>
      <c r="Z368" s="277"/>
      <c r="AA368" s="277"/>
      <c r="AB368" s="279"/>
      <c r="AC368" s="278"/>
      <c r="AD368" s="278"/>
      <c r="AE368" s="278"/>
      <c r="AF368" s="278"/>
      <c r="AG368" s="278"/>
      <c r="AH368" s="278"/>
      <c r="AI368" s="278"/>
      <c r="AJ368" s="278"/>
      <c r="AK368" s="278"/>
      <c r="AL368" s="278"/>
      <c r="AM368" s="278"/>
      <c r="AN368" s="278"/>
      <c r="AO368" s="278"/>
      <c r="AP368" s="278"/>
      <c r="AQ368" s="278"/>
      <c r="AR368" s="278"/>
      <c r="AS368" s="278"/>
    </row>
    <row r="369" spans="2:45" s="10" customFormat="1" x14ac:dyDescent="0.2">
      <c r="B369" s="14"/>
      <c r="C369" s="276"/>
      <c r="D369" s="277"/>
      <c r="E369" s="277"/>
      <c r="F369" s="277"/>
      <c r="G369" s="277"/>
      <c r="H369" s="277"/>
      <c r="I369" s="277"/>
      <c r="J369" s="277"/>
      <c r="K369" s="277"/>
      <c r="L369" s="277"/>
      <c r="M369" s="277"/>
      <c r="N369" s="277"/>
      <c r="O369" s="277"/>
      <c r="P369" s="277"/>
      <c r="Q369" s="277"/>
      <c r="R369" s="277"/>
      <c r="S369" s="277"/>
      <c r="T369" s="277"/>
      <c r="U369" s="277"/>
      <c r="V369" s="277"/>
      <c r="W369" s="277"/>
      <c r="X369" s="277"/>
      <c r="Y369" s="277"/>
      <c r="Z369" s="277"/>
      <c r="AA369" s="277"/>
      <c r="AB369" s="279"/>
      <c r="AC369" s="278"/>
      <c r="AD369" s="278"/>
      <c r="AE369" s="278"/>
      <c r="AF369" s="278"/>
      <c r="AG369" s="278"/>
      <c r="AH369" s="278"/>
      <c r="AI369" s="278"/>
      <c r="AJ369" s="278"/>
      <c r="AK369" s="278"/>
      <c r="AL369" s="278"/>
      <c r="AM369" s="278"/>
      <c r="AN369" s="278"/>
      <c r="AO369" s="278"/>
      <c r="AP369" s="278"/>
      <c r="AQ369" s="278"/>
      <c r="AR369" s="278"/>
      <c r="AS369" s="278"/>
    </row>
    <row r="370" spans="2:45" s="10" customFormat="1" x14ac:dyDescent="0.2">
      <c r="B370" s="14"/>
      <c r="C370" s="276"/>
      <c r="D370" s="277"/>
      <c r="E370" s="277"/>
      <c r="F370" s="277"/>
      <c r="G370" s="277"/>
      <c r="H370" s="277"/>
      <c r="I370" s="277"/>
      <c r="J370" s="277"/>
      <c r="K370" s="277"/>
      <c r="L370" s="277"/>
      <c r="M370" s="277"/>
      <c r="N370" s="277"/>
      <c r="O370" s="277"/>
      <c r="P370" s="277"/>
      <c r="Q370" s="277"/>
      <c r="R370" s="277"/>
      <c r="S370" s="277"/>
      <c r="T370" s="277"/>
      <c r="U370" s="277"/>
      <c r="V370" s="277"/>
      <c r="W370" s="277"/>
      <c r="X370" s="277"/>
      <c r="Y370" s="277"/>
      <c r="Z370" s="277"/>
      <c r="AA370" s="277"/>
      <c r="AB370" s="279"/>
      <c r="AC370" s="278"/>
      <c r="AD370" s="278"/>
      <c r="AE370" s="278"/>
      <c r="AF370" s="278"/>
      <c r="AG370" s="278"/>
      <c r="AH370" s="278"/>
      <c r="AI370" s="278"/>
      <c r="AJ370" s="278"/>
      <c r="AK370" s="278"/>
      <c r="AL370" s="278"/>
      <c r="AM370" s="278"/>
      <c r="AN370" s="278"/>
      <c r="AO370" s="278"/>
      <c r="AP370" s="278"/>
      <c r="AQ370" s="278"/>
      <c r="AR370" s="278"/>
      <c r="AS370" s="278"/>
    </row>
    <row r="371" spans="2:45" s="10" customFormat="1" x14ac:dyDescent="0.2">
      <c r="B371" s="14"/>
      <c r="C371" s="276"/>
      <c r="D371" s="277"/>
      <c r="E371" s="277"/>
      <c r="F371" s="277"/>
      <c r="G371" s="277"/>
      <c r="H371" s="277"/>
      <c r="I371" s="277"/>
      <c r="J371" s="277"/>
      <c r="K371" s="277"/>
      <c r="L371" s="277"/>
      <c r="M371" s="277"/>
      <c r="N371" s="277"/>
      <c r="O371" s="277"/>
      <c r="P371" s="277"/>
      <c r="Q371" s="277"/>
      <c r="R371" s="277"/>
      <c r="S371" s="277"/>
      <c r="T371" s="277"/>
      <c r="U371" s="277"/>
      <c r="V371" s="277"/>
      <c r="W371" s="277"/>
      <c r="X371" s="277"/>
      <c r="Y371" s="277"/>
      <c r="Z371" s="277"/>
      <c r="AA371" s="277"/>
      <c r="AB371" s="279"/>
      <c r="AC371" s="278"/>
      <c r="AD371" s="278"/>
      <c r="AE371" s="278"/>
      <c r="AF371" s="278"/>
      <c r="AG371" s="278"/>
      <c r="AH371" s="278"/>
      <c r="AI371" s="278"/>
      <c r="AJ371" s="278"/>
      <c r="AK371" s="278"/>
      <c r="AL371" s="278"/>
      <c r="AM371" s="278"/>
      <c r="AN371" s="278"/>
      <c r="AO371" s="278"/>
      <c r="AP371" s="278"/>
      <c r="AQ371" s="278"/>
      <c r="AR371" s="278"/>
      <c r="AS371" s="278"/>
    </row>
    <row r="372" spans="2:45" s="10" customFormat="1" x14ac:dyDescent="0.2">
      <c r="B372" s="14"/>
      <c r="C372" s="276"/>
      <c r="D372" s="277"/>
      <c r="E372" s="277"/>
      <c r="F372" s="277"/>
      <c r="G372" s="277"/>
      <c r="H372" s="277"/>
      <c r="I372" s="277"/>
      <c r="J372" s="277"/>
      <c r="K372" s="277"/>
      <c r="L372" s="277"/>
      <c r="M372" s="277"/>
      <c r="N372" s="277"/>
      <c r="O372" s="277"/>
      <c r="P372" s="277"/>
      <c r="Q372" s="277"/>
      <c r="R372" s="277"/>
      <c r="S372" s="277"/>
      <c r="T372" s="277"/>
      <c r="U372" s="277"/>
      <c r="V372" s="277"/>
      <c r="W372" s="277"/>
      <c r="X372" s="277"/>
      <c r="Y372" s="277"/>
      <c r="Z372" s="277"/>
      <c r="AA372" s="277"/>
      <c r="AB372" s="279"/>
      <c r="AC372" s="278"/>
      <c r="AD372" s="278"/>
      <c r="AE372" s="278"/>
      <c r="AF372" s="278"/>
      <c r="AG372" s="278"/>
      <c r="AH372" s="278"/>
      <c r="AI372" s="278"/>
      <c r="AJ372" s="278"/>
      <c r="AK372" s="278"/>
      <c r="AL372" s="278"/>
      <c r="AM372" s="278"/>
      <c r="AN372" s="278"/>
      <c r="AO372" s="278"/>
      <c r="AP372" s="278"/>
      <c r="AQ372" s="278"/>
      <c r="AR372" s="278"/>
      <c r="AS372" s="278"/>
    </row>
    <row r="373" spans="2:45" s="10" customFormat="1" x14ac:dyDescent="0.2">
      <c r="B373" s="14"/>
      <c r="C373" s="276"/>
      <c r="D373" s="277"/>
      <c r="E373" s="277"/>
      <c r="F373" s="277"/>
      <c r="G373" s="277"/>
      <c r="H373" s="277"/>
      <c r="I373" s="277"/>
      <c r="J373" s="277"/>
      <c r="K373" s="277"/>
      <c r="L373" s="277"/>
      <c r="M373" s="277"/>
      <c r="N373" s="277"/>
      <c r="O373" s="277"/>
      <c r="P373" s="277"/>
      <c r="Q373" s="277"/>
      <c r="R373" s="277"/>
      <c r="S373" s="277"/>
      <c r="T373" s="277"/>
      <c r="U373" s="277"/>
      <c r="V373" s="277"/>
      <c r="W373" s="277"/>
      <c r="X373" s="277"/>
      <c r="Y373" s="277"/>
      <c r="Z373" s="277"/>
      <c r="AA373" s="277"/>
      <c r="AB373" s="279"/>
      <c r="AC373" s="278"/>
      <c r="AD373" s="278"/>
      <c r="AE373" s="278"/>
      <c r="AF373" s="278"/>
      <c r="AG373" s="278"/>
      <c r="AH373" s="278"/>
      <c r="AI373" s="278"/>
      <c r="AJ373" s="278"/>
      <c r="AK373" s="278"/>
      <c r="AL373" s="278"/>
      <c r="AM373" s="278"/>
      <c r="AN373" s="278"/>
      <c r="AO373" s="278"/>
      <c r="AP373" s="278"/>
      <c r="AQ373" s="278"/>
      <c r="AR373" s="278"/>
      <c r="AS373" s="278"/>
    </row>
    <row r="374" spans="2:45" s="10" customFormat="1" x14ac:dyDescent="0.2">
      <c r="B374" s="14"/>
      <c r="C374" s="276"/>
      <c r="D374" s="277"/>
      <c r="E374" s="277"/>
      <c r="F374" s="277"/>
      <c r="G374" s="277"/>
      <c r="H374" s="277"/>
      <c r="I374" s="277"/>
      <c r="J374" s="277"/>
      <c r="K374" s="277"/>
      <c r="L374" s="277"/>
      <c r="M374" s="277"/>
      <c r="N374" s="277"/>
      <c r="O374" s="277"/>
      <c r="P374" s="277"/>
      <c r="Q374" s="277"/>
      <c r="R374" s="277"/>
      <c r="S374" s="277"/>
      <c r="T374" s="277"/>
      <c r="U374" s="277"/>
      <c r="V374" s="277"/>
      <c r="W374" s="277"/>
      <c r="X374" s="277"/>
      <c r="Y374" s="277"/>
      <c r="Z374" s="277"/>
      <c r="AA374" s="277"/>
      <c r="AB374" s="279"/>
      <c r="AC374" s="278"/>
      <c r="AD374" s="278"/>
      <c r="AE374" s="278"/>
      <c r="AF374" s="278"/>
      <c r="AG374" s="278"/>
      <c r="AH374" s="278"/>
      <c r="AI374" s="278"/>
      <c r="AJ374" s="278"/>
      <c r="AK374" s="278"/>
      <c r="AL374" s="278"/>
      <c r="AM374" s="278"/>
      <c r="AN374" s="278"/>
      <c r="AO374" s="278"/>
      <c r="AP374" s="278"/>
      <c r="AQ374" s="278"/>
      <c r="AR374" s="278"/>
      <c r="AS374" s="278"/>
    </row>
    <row r="375" spans="2:45" s="10" customFormat="1" x14ac:dyDescent="0.2">
      <c r="B375" s="14"/>
      <c r="C375" s="276"/>
      <c r="D375" s="277"/>
      <c r="E375" s="277"/>
      <c r="F375" s="277"/>
      <c r="G375" s="277"/>
      <c r="H375" s="277"/>
      <c r="I375" s="277"/>
      <c r="J375" s="277"/>
      <c r="K375" s="277"/>
      <c r="L375" s="277"/>
      <c r="M375" s="277"/>
      <c r="N375" s="277"/>
      <c r="O375" s="277"/>
      <c r="P375" s="277"/>
      <c r="Q375" s="277"/>
      <c r="R375" s="277"/>
      <c r="S375" s="277"/>
      <c r="T375" s="277"/>
      <c r="U375" s="277"/>
      <c r="V375" s="277"/>
      <c r="W375" s="277"/>
      <c r="X375" s="277"/>
      <c r="Y375" s="277"/>
      <c r="Z375" s="277"/>
      <c r="AA375" s="277"/>
      <c r="AB375" s="279"/>
      <c r="AC375" s="278"/>
      <c r="AD375" s="278"/>
      <c r="AE375" s="278"/>
      <c r="AF375" s="278"/>
      <c r="AG375" s="278"/>
      <c r="AH375" s="278"/>
      <c r="AI375" s="278"/>
      <c r="AJ375" s="278"/>
      <c r="AK375" s="278"/>
      <c r="AL375" s="278"/>
      <c r="AM375" s="278"/>
      <c r="AN375" s="278"/>
      <c r="AO375" s="278"/>
      <c r="AP375" s="278"/>
      <c r="AQ375" s="278"/>
      <c r="AR375" s="278"/>
      <c r="AS375" s="278"/>
    </row>
    <row r="376" spans="2:45" s="10" customFormat="1" x14ac:dyDescent="0.2">
      <c r="B376" s="14"/>
      <c r="C376" s="276"/>
      <c r="D376" s="277"/>
      <c r="E376" s="277"/>
      <c r="F376" s="277"/>
      <c r="G376" s="277"/>
      <c r="H376" s="277"/>
      <c r="I376" s="277"/>
      <c r="J376" s="277"/>
      <c r="K376" s="277"/>
      <c r="L376" s="277"/>
      <c r="M376" s="277"/>
      <c r="N376" s="277"/>
      <c r="O376" s="277"/>
      <c r="P376" s="277"/>
      <c r="Q376" s="277"/>
      <c r="R376" s="277"/>
      <c r="S376" s="277"/>
      <c r="T376" s="277"/>
      <c r="U376" s="277"/>
      <c r="V376" s="277"/>
      <c r="W376" s="277"/>
      <c r="X376" s="277"/>
      <c r="Y376" s="277"/>
      <c r="Z376" s="277"/>
      <c r="AA376" s="277"/>
      <c r="AB376" s="279"/>
      <c r="AC376" s="278"/>
      <c r="AD376" s="278"/>
      <c r="AE376" s="278"/>
      <c r="AF376" s="278"/>
      <c r="AG376" s="278"/>
      <c r="AH376" s="278"/>
      <c r="AI376" s="278"/>
      <c r="AJ376" s="278"/>
      <c r="AK376" s="278"/>
      <c r="AL376" s="278"/>
      <c r="AM376" s="278"/>
      <c r="AN376" s="278"/>
      <c r="AO376" s="278"/>
      <c r="AP376" s="278"/>
      <c r="AQ376" s="278"/>
      <c r="AR376" s="278"/>
      <c r="AS376" s="278"/>
    </row>
    <row r="377" spans="2:45" s="10" customFormat="1" x14ac:dyDescent="0.2">
      <c r="B377" s="14"/>
      <c r="C377" s="276"/>
      <c r="D377" s="277"/>
      <c r="E377" s="277"/>
      <c r="F377" s="277"/>
      <c r="G377" s="277"/>
      <c r="H377" s="277"/>
      <c r="I377" s="277"/>
      <c r="J377" s="277"/>
      <c r="K377" s="277"/>
      <c r="L377" s="277"/>
      <c r="M377" s="277"/>
      <c r="N377" s="277"/>
      <c r="O377" s="277"/>
      <c r="P377" s="277"/>
      <c r="Q377" s="277"/>
      <c r="R377" s="277"/>
      <c r="S377" s="277"/>
      <c r="T377" s="277"/>
      <c r="U377" s="277"/>
      <c r="V377" s="277"/>
      <c r="W377" s="277"/>
      <c r="X377" s="277"/>
      <c r="Y377" s="277"/>
      <c r="Z377" s="277"/>
      <c r="AA377" s="277"/>
      <c r="AB377" s="279"/>
      <c r="AC377" s="278"/>
      <c r="AD377" s="278"/>
      <c r="AE377" s="278"/>
      <c r="AF377" s="278"/>
      <c r="AG377" s="278"/>
      <c r="AH377" s="278"/>
      <c r="AI377" s="278"/>
      <c r="AJ377" s="278"/>
      <c r="AK377" s="278"/>
      <c r="AL377" s="278"/>
      <c r="AM377" s="278"/>
      <c r="AN377" s="278"/>
      <c r="AO377" s="278"/>
      <c r="AP377" s="278"/>
      <c r="AQ377" s="278"/>
      <c r="AR377" s="278"/>
      <c r="AS377" s="278"/>
    </row>
    <row r="378" spans="2:45" s="10" customFormat="1" x14ac:dyDescent="0.2">
      <c r="B378" s="14"/>
      <c r="C378" s="276"/>
      <c r="D378" s="277"/>
      <c r="E378" s="277"/>
      <c r="F378" s="277"/>
      <c r="G378" s="277"/>
      <c r="H378" s="277"/>
      <c r="I378" s="277"/>
      <c r="J378" s="277"/>
      <c r="K378" s="277"/>
      <c r="L378" s="277"/>
      <c r="M378" s="277"/>
      <c r="N378" s="277"/>
      <c r="O378" s="277"/>
      <c r="P378" s="277"/>
      <c r="Q378" s="277"/>
      <c r="R378" s="277"/>
      <c r="S378" s="277"/>
      <c r="T378" s="277"/>
      <c r="U378" s="277"/>
      <c r="V378" s="277"/>
      <c r="W378" s="277"/>
      <c r="X378" s="277"/>
      <c r="Y378" s="277"/>
      <c r="Z378" s="277"/>
      <c r="AA378" s="277"/>
      <c r="AB378" s="279"/>
      <c r="AC378" s="278"/>
      <c r="AD378" s="278"/>
      <c r="AE378" s="278"/>
      <c r="AF378" s="278"/>
      <c r="AG378" s="278"/>
      <c r="AH378" s="278"/>
      <c r="AI378" s="278"/>
      <c r="AJ378" s="278"/>
      <c r="AK378" s="278"/>
      <c r="AL378" s="278"/>
      <c r="AM378" s="278"/>
      <c r="AN378" s="278"/>
      <c r="AO378" s="278"/>
      <c r="AP378" s="278"/>
      <c r="AQ378" s="278"/>
      <c r="AR378" s="278"/>
      <c r="AS378" s="278"/>
    </row>
    <row r="379" spans="2:45" s="10" customFormat="1" x14ac:dyDescent="0.2">
      <c r="B379" s="14"/>
      <c r="C379" s="276"/>
      <c r="D379" s="277"/>
      <c r="E379" s="277"/>
      <c r="F379" s="277"/>
      <c r="G379" s="277"/>
      <c r="H379" s="277"/>
      <c r="I379" s="277"/>
      <c r="J379" s="277"/>
      <c r="K379" s="277"/>
      <c r="L379" s="277"/>
      <c r="M379" s="277"/>
      <c r="N379" s="277"/>
      <c r="O379" s="277"/>
      <c r="P379" s="277"/>
      <c r="Q379" s="277"/>
      <c r="R379" s="277"/>
      <c r="S379" s="277"/>
      <c r="T379" s="277"/>
      <c r="U379" s="277"/>
      <c r="V379" s="277"/>
      <c r="W379" s="277"/>
      <c r="X379" s="277"/>
      <c r="Y379" s="277"/>
      <c r="Z379" s="277"/>
      <c r="AA379" s="277"/>
      <c r="AB379" s="279"/>
      <c r="AC379" s="278"/>
      <c r="AD379" s="278"/>
      <c r="AE379" s="278"/>
      <c r="AF379" s="278"/>
      <c r="AG379" s="278"/>
      <c r="AH379" s="278"/>
      <c r="AI379" s="278"/>
      <c r="AJ379" s="278"/>
      <c r="AK379" s="278"/>
      <c r="AL379" s="278"/>
      <c r="AM379" s="278"/>
      <c r="AN379" s="278"/>
      <c r="AO379" s="278"/>
      <c r="AP379" s="278"/>
      <c r="AQ379" s="278"/>
      <c r="AR379" s="278"/>
      <c r="AS379" s="278"/>
    </row>
    <row r="380" spans="2:45" s="10" customFormat="1" x14ac:dyDescent="0.2">
      <c r="B380" s="14"/>
      <c r="C380" s="276"/>
      <c r="D380" s="277"/>
      <c r="E380" s="277"/>
      <c r="F380" s="277"/>
      <c r="G380" s="277"/>
      <c r="H380" s="277"/>
      <c r="I380" s="277"/>
      <c r="J380" s="277"/>
      <c r="K380" s="277"/>
      <c r="L380" s="277"/>
      <c r="M380" s="277"/>
      <c r="N380" s="277"/>
      <c r="O380" s="277"/>
      <c r="P380" s="277"/>
      <c r="Q380" s="277"/>
      <c r="R380" s="277"/>
      <c r="S380" s="277"/>
      <c r="T380" s="277"/>
      <c r="U380" s="277"/>
      <c r="V380" s="277"/>
      <c r="W380" s="277"/>
      <c r="X380" s="277"/>
      <c r="Y380" s="277"/>
      <c r="Z380" s="277"/>
      <c r="AA380" s="277"/>
      <c r="AB380" s="279"/>
      <c r="AC380" s="278"/>
      <c r="AD380" s="278"/>
      <c r="AE380" s="278"/>
      <c r="AF380" s="278"/>
      <c r="AG380" s="278"/>
      <c r="AH380" s="278"/>
      <c r="AI380" s="278"/>
      <c r="AJ380" s="278"/>
      <c r="AK380" s="278"/>
      <c r="AL380" s="278"/>
      <c r="AM380" s="278"/>
      <c r="AN380" s="278"/>
      <c r="AO380" s="278"/>
      <c r="AP380" s="278"/>
      <c r="AQ380" s="278"/>
      <c r="AR380" s="278"/>
      <c r="AS380" s="278"/>
    </row>
    <row r="381" spans="2:45" s="10" customFormat="1" x14ac:dyDescent="0.2">
      <c r="B381" s="14"/>
      <c r="C381" s="276"/>
      <c r="D381" s="277"/>
      <c r="E381" s="277"/>
      <c r="F381" s="277"/>
      <c r="G381" s="277"/>
      <c r="H381" s="277"/>
      <c r="I381" s="277"/>
      <c r="J381" s="277"/>
      <c r="K381" s="277"/>
      <c r="L381" s="277"/>
      <c r="M381" s="277"/>
      <c r="N381" s="277"/>
      <c r="O381" s="277"/>
      <c r="P381" s="277"/>
      <c r="Q381" s="277"/>
      <c r="R381" s="277"/>
      <c r="S381" s="277"/>
      <c r="T381" s="277"/>
      <c r="U381" s="277"/>
      <c r="V381" s="277"/>
      <c r="W381" s="277"/>
      <c r="X381" s="277"/>
      <c r="Y381" s="277"/>
      <c r="Z381" s="277"/>
      <c r="AA381" s="277"/>
      <c r="AB381" s="279"/>
      <c r="AC381" s="278"/>
      <c r="AD381" s="278"/>
      <c r="AE381" s="278"/>
      <c r="AF381" s="278"/>
      <c r="AG381" s="278"/>
      <c r="AH381" s="278"/>
      <c r="AI381" s="278"/>
      <c r="AJ381" s="278"/>
      <c r="AK381" s="278"/>
      <c r="AL381" s="278"/>
      <c r="AM381" s="278"/>
      <c r="AN381" s="278"/>
      <c r="AO381" s="278"/>
      <c r="AP381" s="278"/>
      <c r="AQ381" s="278"/>
      <c r="AR381" s="278"/>
      <c r="AS381" s="278"/>
    </row>
    <row r="382" spans="2:45" s="10" customFormat="1" x14ac:dyDescent="0.2">
      <c r="B382" s="14"/>
      <c r="C382" s="276"/>
      <c r="D382" s="277"/>
      <c r="E382" s="277"/>
      <c r="F382" s="277"/>
      <c r="G382" s="277"/>
      <c r="H382" s="277"/>
      <c r="I382" s="277"/>
      <c r="J382" s="277"/>
      <c r="K382" s="277"/>
      <c r="L382" s="277"/>
      <c r="M382" s="277"/>
      <c r="N382" s="277"/>
      <c r="O382" s="277"/>
      <c r="P382" s="277"/>
      <c r="Q382" s="277"/>
      <c r="R382" s="277"/>
      <c r="S382" s="277"/>
      <c r="T382" s="277"/>
      <c r="U382" s="277"/>
      <c r="V382" s="277"/>
      <c r="W382" s="277"/>
      <c r="X382" s="277"/>
      <c r="Y382" s="277"/>
      <c r="Z382" s="277"/>
      <c r="AA382" s="277"/>
      <c r="AB382" s="279"/>
      <c r="AC382" s="278"/>
      <c r="AD382" s="278"/>
      <c r="AE382" s="278"/>
      <c r="AF382" s="278"/>
      <c r="AG382" s="278"/>
      <c r="AH382" s="278"/>
      <c r="AI382" s="278"/>
      <c r="AJ382" s="278"/>
      <c r="AK382" s="278"/>
      <c r="AL382" s="278"/>
      <c r="AM382" s="278"/>
      <c r="AN382" s="278"/>
      <c r="AO382" s="278"/>
      <c r="AP382" s="278"/>
      <c r="AQ382" s="278"/>
      <c r="AR382" s="278"/>
      <c r="AS382" s="278"/>
    </row>
    <row r="383" spans="2:45" s="10" customFormat="1" x14ac:dyDescent="0.2">
      <c r="B383" s="14"/>
      <c r="C383" s="276"/>
      <c r="D383" s="277"/>
      <c r="E383" s="277"/>
      <c r="F383" s="277"/>
      <c r="G383" s="277"/>
      <c r="H383" s="277"/>
      <c r="I383" s="277"/>
      <c r="J383" s="277"/>
      <c r="K383" s="277"/>
      <c r="L383" s="277"/>
      <c r="M383" s="277"/>
      <c r="N383" s="277"/>
      <c r="O383" s="277"/>
      <c r="P383" s="277"/>
      <c r="Q383" s="277"/>
      <c r="R383" s="277"/>
      <c r="S383" s="277"/>
      <c r="T383" s="277"/>
      <c r="U383" s="277"/>
      <c r="V383" s="277"/>
      <c r="W383" s="277"/>
      <c r="X383" s="277"/>
      <c r="Y383" s="277"/>
      <c r="Z383" s="277"/>
      <c r="AA383" s="277"/>
      <c r="AB383" s="279"/>
      <c r="AC383" s="278"/>
      <c r="AD383" s="278"/>
      <c r="AE383" s="278"/>
      <c r="AF383" s="278"/>
      <c r="AG383" s="278"/>
      <c r="AH383" s="278"/>
      <c r="AI383" s="278"/>
      <c r="AJ383" s="278"/>
      <c r="AK383" s="278"/>
      <c r="AL383" s="278"/>
      <c r="AM383" s="278"/>
      <c r="AN383" s="278"/>
      <c r="AO383" s="278"/>
      <c r="AP383" s="278"/>
      <c r="AQ383" s="278"/>
      <c r="AR383" s="278"/>
      <c r="AS383" s="278"/>
    </row>
    <row r="384" spans="2:45" s="10" customFormat="1" x14ac:dyDescent="0.2">
      <c r="B384" s="14"/>
      <c r="C384" s="276"/>
      <c r="D384" s="277"/>
      <c r="E384" s="277"/>
      <c r="F384" s="277"/>
      <c r="G384" s="277"/>
      <c r="H384" s="277"/>
      <c r="I384" s="277"/>
      <c r="J384" s="277"/>
      <c r="K384" s="277"/>
      <c r="L384" s="277"/>
      <c r="M384" s="277"/>
      <c r="N384" s="277"/>
      <c r="O384" s="277"/>
      <c r="P384" s="277"/>
      <c r="Q384" s="277"/>
      <c r="R384" s="277"/>
      <c r="S384" s="277"/>
      <c r="T384" s="277"/>
      <c r="U384" s="277"/>
      <c r="V384" s="277"/>
      <c r="W384" s="277"/>
      <c r="X384" s="277"/>
      <c r="Y384" s="277"/>
      <c r="Z384" s="277"/>
      <c r="AA384" s="277"/>
      <c r="AB384" s="279"/>
      <c r="AC384" s="278"/>
      <c r="AD384" s="278"/>
      <c r="AE384" s="278"/>
      <c r="AF384" s="278"/>
      <c r="AG384" s="278"/>
      <c r="AH384" s="278"/>
      <c r="AI384" s="278"/>
      <c r="AJ384" s="278"/>
      <c r="AK384" s="278"/>
      <c r="AL384" s="278"/>
      <c r="AM384" s="278"/>
      <c r="AN384" s="278"/>
      <c r="AO384" s="278"/>
      <c r="AP384" s="278"/>
      <c r="AQ384" s="278"/>
      <c r="AR384" s="278"/>
      <c r="AS384" s="278"/>
    </row>
    <row r="385" spans="2:45" s="10" customFormat="1" x14ac:dyDescent="0.2">
      <c r="B385" s="14"/>
      <c r="C385" s="276"/>
      <c r="D385" s="277"/>
      <c r="E385" s="277"/>
      <c r="F385" s="277"/>
      <c r="G385" s="277"/>
      <c r="H385" s="277"/>
      <c r="I385" s="277"/>
      <c r="J385" s="277"/>
      <c r="K385" s="277"/>
      <c r="L385" s="277"/>
      <c r="M385" s="277"/>
      <c r="N385" s="277"/>
      <c r="O385" s="277"/>
      <c r="P385" s="277"/>
      <c r="Q385" s="277"/>
      <c r="R385" s="277"/>
      <c r="S385" s="277"/>
      <c r="T385" s="277"/>
      <c r="U385" s="277"/>
      <c r="V385" s="277"/>
      <c r="W385" s="277"/>
      <c r="X385" s="277"/>
      <c r="Y385" s="277"/>
      <c r="Z385" s="277"/>
      <c r="AA385" s="277"/>
      <c r="AB385" s="279"/>
      <c r="AC385" s="278"/>
      <c r="AD385" s="278"/>
      <c r="AE385" s="278"/>
      <c r="AF385" s="278"/>
      <c r="AG385" s="278"/>
      <c r="AH385" s="278"/>
      <c r="AI385" s="278"/>
      <c r="AJ385" s="278"/>
      <c r="AK385" s="278"/>
      <c r="AL385" s="278"/>
      <c r="AM385" s="278"/>
      <c r="AN385" s="278"/>
      <c r="AO385" s="278"/>
      <c r="AP385" s="278"/>
      <c r="AQ385" s="278"/>
      <c r="AR385" s="278"/>
      <c r="AS385" s="278"/>
    </row>
    <row r="386" spans="2:45" s="10" customFormat="1" x14ac:dyDescent="0.2">
      <c r="B386" s="14"/>
      <c r="C386" s="276"/>
      <c r="D386" s="277"/>
      <c r="E386" s="277"/>
      <c r="F386" s="277"/>
      <c r="G386" s="277"/>
      <c r="H386" s="277"/>
      <c r="I386" s="277"/>
      <c r="J386" s="277"/>
      <c r="K386" s="277"/>
      <c r="L386" s="277"/>
      <c r="M386" s="277"/>
      <c r="N386" s="277"/>
      <c r="O386" s="277"/>
      <c r="P386" s="277"/>
      <c r="Q386" s="277"/>
      <c r="R386" s="277"/>
      <c r="S386" s="277"/>
      <c r="T386" s="277"/>
      <c r="U386" s="277"/>
      <c r="V386" s="277"/>
      <c r="W386" s="277"/>
      <c r="X386" s="277"/>
      <c r="Y386" s="277"/>
      <c r="Z386" s="277"/>
      <c r="AA386" s="277"/>
      <c r="AB386" s="279"/>
      <c r="AC386" s="278"/>
      <c r="AD386" s="278"/>
      <c r="AE386" s="278"/>
      <c r="AF386" s="278"/>
      <c r="AG386" s="278"/>
      <c r="AH386" s="278"/>
      <c r="AI386" s="278"/>
      <c r="AJ386" s="278"/>
      <c r="AK386" s="278"/>
      <c r="AL386" s="278"/>
      <c r="AM386" s="278"/>
      <c r="AN386" s="278"/>
      <c r="AO386" s="278"/>
      <c r="AP386" s="278"/>
      <c r="AQ386" s="278"/>
      <c r="AR386" s="278"/>
      <c r="AS386" s="278"/>
    </row>
    <row r="387" spans="2:45" s="10" customFormat="1" x14ac:dyDescent="0.2">
      <c r="B387" s="14"/>
      <c r="C387" s="276"/>
      <c r="D387" s="277"/>
      <c r="E387" s="277"/>
      <c r="F387" s="277"/>
      <c r="G387" s="277"/>
      <c r="H387" s="277"/>
      <c r="I387" s="277"/>
      <c r="J387" s="277"/>
      <c r="K387" s="277"/>
      <c r="L387" s="277"/>
      <c r="M387" s="277"/>
      <c r="N387" s="277"/>
      <c r="O387" s="277"/>
      <c r="P387" s="277"/>
      <c r="Q387" s="277"/>
      <c r="R387" s="277"/>
      <c r="S387" s="277"/>
      <c r="T387" s="277"/>
      <c r="U387" s="277"/>
      <c r="V387" s="277"/>
      <c r="W387" s="277"/>
      <c r="X387" s="277"/>
      <c r="Y387" s="277"/>
      <c r="Z387" s="277"/>
      <c r="AA387" s="277"/>
      <c r="AB387" s="279"/>
      <c r="AC387" s="278"/>
      <c r="AD387" s="278"/>
      <c r="AE387" s="278"/>
      <c r="AF387" s="278"/>
      <c r="AG387" s="278"/>
      <c r="AH387" s="278"/>
      <c r="AI387" s="278"/>
      <c r="AJ387" s="278"/>
      <c r="AK387" s="278"/>
      <c r="AL387" s="278"/>
      <c r="AM387" s="278"/>
      <c r="AN387" s="278"/>
      <c r="AO387" s="278"/>
      <c r="AP387" s="278"/>
      <c r="AQ387" s="278"/>
      <c r="AR387" s="278"/>
      <c r="AS387" s="278"/>
    </row>
    <row r="388" spans="2:45" s="10" customFormat="1" x14ac:dyDescent="0.2">
      <c r="B388" s="14"/>
      <c r="C388" s="276"/>
      <c r="D388" s="277"/>
      <c r="E388" s="277"/>
      <c r="F388" s="277"/>
      <c r="G388" s="277"/>
      <c r="H388" s="277"/>
      <c r="I388" s="277"/>
      <c r="J388" s="277"/>
      <c r="K388" s="277"/>
      <c r="L388" s="277"/>
      <c r="M388" s="277"/>
      <c r="N388" s="277"/>
      <c r="O388" s="277"/>
      <c r="P388" s="277"/>
      <c r="Q388" s="277"/>
      <c r="R388" s="277"/>
      <c r="S388" s="277"/>
      <c r="T388" s="277"/>
      <c r="U388" s="277"/>
      <c r="V388" s="277"/>
      <c r="W388" s="277"/>
      <c r="X388" s="277"/>
      <c r="Y388" s="277"/>
      <c r="Z388" s="277"/>
      <c r="AA388" s="277"/>
      <c r="AB388" s="279"/>
      <c r="AC388" s="278"/>
      <c r="AD388" s="278"/>
      <c r="AE388" s="278"/>
      <c r="AF388" s="278"/>
      <c r="AG388" s="278"/>
      <c r="AH388" s="278"/>
      <c r="AI388" s="278"/>
      <c r="AJ388" s="278"/>
      <c r="AK388" s="278"/>
      <c r="AL388" s="278"/>
      <c r="AM388" s="278"/>
      <c r="AN388" s="278"/>
      <c r="AO388" s="278"/>
      <c r="AP388" s="278"/>
      <c r="AQ388" s="278"/>
      <c r="AR388" s="278"/>
      <c r="AS388" s="278"/>
    </row>
    <row r="389" spans="2:45" s="10" customFormat="1" x14ac:dyDescent="0.2">
      <c r="B389" s="14"/>
      <c r="C389" s="276"/>
      <c r="D389" s="277"/>
      <c r="E389" s="277"/>
      <c r="F389" s="277"/>
      <c r="G389" s="277"/>
      <c r="H389" s="277"/>
      <c r="I389" s="277"/>
      <c r="J389" s="277"/>
      <c r="K389" s="277"/>
      <c r="L389" s="277"/>
      <c r="M389" s="277"/>
      <c r="N389" s="277"/>
      <c r="O389" s="277"/>
      <c r="P389" s="277"/>
      <c r="Q389" s="277"/>
      <c r="R389" s="277"/>
      <c r="S389" s="277"/>
      <c r="T389" s="277"/>
      <c r="U389" s="277"/>
      <c r="V389" s="277"/>
      <c r="W389" s="277"/>
      <c r="X389" s="277"/>
      <c r="Y389" s="277"/>
      <c r="Z389" s="277"/>
      <c r="AA389" s="277"/>
      <c r="AB389" s="279"/>
      <c r="AC389" s="278"/>
      <c r="AD389" s="278"/>
      <c r="AE389" s="278"/>
      <c r="AF389" s="278"/>
      <c r="AG389" s="278"/>
      <c r="AH389" s="278"/>
      <c r="AI389" s="278"/>
      <c r="AJ389" s="278"/>
      <c r="AK389" s="278"/>
      <c r="AL389" s="278"/>
      <c r="AM389" s="278"/>
      <c r="AN389" s="278"/>
      <c r="AO389" s="278"/>
      <c r="AP389" s="278"/>
      <c r="AQ389" s="278"/>
      <c r="AR389" s="278"/>
      <c r="AS389" s="278"/>
    </row>
    <row r="390" spans="2:45" s="10" customFormat="1" x14ac:dyDescent="0.2">
      <c r="B390" s="14"/>
      <c r="C390" s="276"/>
      <c r="D390" s="277"/>
      <c r="E390" s="277"/>
      <c r="F390" s="277"/>
      <c r="G390" s="277"/>
      <c r="H390" s="277"/>
      <c r="I390" s="277"/>
      <c r="J390" s="277"/>
      <c r="K390" s="277"/>
      <c r="L390" s="277"/>
      <c r="M390" s="277"/>
      <c r="N390" s="277"/>
      <c r="O390" s="277"/>
      <c r="P390" s="277"/>
      <c r="Q390" s="277"/>
      <c r="R390" s="277"/>
      <c r="S390" s="277"/>
      <c r="T390" s="277"/>
      <c r="U390" s="277"/>
      <c r="V390" s="277"/>
      <c r="W390" s="277"/>
      <c r="X390" s="277"/>
      <c r="Y390" s="277"/>
      <c r="Z390" s="277"/>
      <c r="AA390" s="277"/>
      <c r="AB390" s="279"/>
      <c r="AC390" s="278"/>
      <c r="AD390" s="278"/>
      <c r="AE390" s="278"/>
      <c r="AF390" s="278"/>
      <c r="AG390" s="278"/>
      <c r="AH390" s="278"/>
      <c r="AI390" s="278"/>
      <c r="AJ390" s="278"/>
      <c r="AK390" s="278"/>
      <c r="AL390" s="278"/>
      <c r="AM390" s="278"/>
      <c r="AN390" s="278"/>
      <c r="AO390" s="278"/>
      <c r="AP390" s="278"/>
      <c r="AQ390" s="278"/>
      <c r="AR390" s="278"/>
      <c r="AS390" s="278"/>
    </row>
    <row r="391" spans="2:45" s="10" customFormat="1" x14ac:dyDescent="0.2">
      <c r="B391" s="14"/>
      <c r="C391" s="276"/>
      <c r="D391" s="277"/>
      <c r="E391" s="277"/>
      <c r="F391" s="277"/>
      <c r="G391" s="277"/>
      <c r="H391" s="277"/>
      <c r="I391" s="277"/>
      <c r="J391" s="277"/>
      <c r="K391" s="277"/>
      <c r="L391" s="277"/>
      <c r="M391" s="277"/>
      <c r="N391" s="277"/>
      <c r="O391" s="277"/>
      <c r="P391" s="277"/>
      <c r="Q391" s="277"/>
      <c r="R391" s="277"/>
      <c r="S391" s="277"/>
      <c r="T391" s="277"/>
      <c r="U391" s="277"/>
      <c r="V391" s="277"/>
      <c r="W391" s="277"/>
      <c r="X391" s="277"/>
      <c r="Y391" s="277"/>
      <c r="Z391" s="277"/>
      <c r="AA391" s="277"/>
      <c r="AB391" s="279"/>
      <c r="AC391" s="278"/>
      <c r="AD391" s="278"/>
      <c r="AE391" s="278"/>
      <c r="AF391" s="278"/>
      <c r="AG391" s="278"/>
      <c r="AH391" s="278"/>
      <c r="AI391" s="278"/>
      <c r="AJ391" s="278"/>
      <c r="AK391" s="278"/>
      <c r="AL391" s="278"/>
      <c r="AM391" s="278"/>
      <c r="AN391" s="278"/>
      <c r="AO391" s="278"/>
      <c r="AP391" s="278"/>
      <c r="AQ391" s="278"/>
      <c r="AR391" s="278"/>
      <c r="AS391" s="278"/>
    </row>
    <row r="392" spans="2:45" s="10" customFormat="1" x14ac:dyDescent="0.2">
      <c r="B392" s="14"/>
      <c r="C392" s="276"/>
      <c r="D392" s="277"/>
      <c r="E392" s="277"/>
      <c r="F392" s="277"/>
      <c r="G392" s="277"/>
      <c r="H392" s="277"/>
      <c r="I392" s="277"/>
      <c r="J392" s="277"/>
      <c r="K392" s="277"/>
      <c r="L392" s="277"/>
      <c r="M392" s="277"/>
      <c r="N392" s="277"/>
      <c r="O392" s="277"/>
      <c r="P392" s="277"/>
      <c r="Q392" s="277"/>
      <c r="R392" s="277"/>
      <c r="S392" s="277"/>
      <c r="T392" s="277"/>
      <c r="U392" s="277"/>
      <c r="V392" s="277"/>
      <c r="W392" s="277"/>
      <c r="X392" s="277"/>
      <c r="Y392" s="277"/>
      <c r="Z392" s="277"/>
      <c r="AA392" s="277"/>
      <c r="AB392" s="279"/>
      <c r="AC392" s="278"/>
      <c r="AD392" s="278"/>
      <c r="AE392" s="278"/>
      <c r="AF392" s="278"/>
      <c r="AG392" s="278"/>
      <c r="AH392" s="278"/>
      <c r="AI392" s="278"/>
      <c r="AJ392" s="278"/>
      <c r="AK392" s="278"/>
      <c r="AL392" s="278"/>
      <c r="AM392" s="278"/>
      <c r="AN392" s="278"/>
      <c r="AO392" s="278"/>
      <c r="AP392" s="278"/>
      <c r="AQ392" s="278"/>
      <c r="AR392" s="278"/>
      <c r="AS392" s="278"/>
    </row>
    <row r="393" spans="2:45" s="10" customFormat="1" x14ac:dyDescent="0.2">
      <c r="B393" s="14"/>
      <c r="C393" s="276"/>
      <c r="D393" s="277"/>
      <c r="E393" s="277"/>
      <c r="F393" s="277"/>
      <c r="G393" s="277"/>
      <c r="H393" s="277"/>
      <c r="I393" s="277"/>
      <c r="J393" s="277"/>
      <c r="K393" s="277"/>
      <c r="L393" s="277"/>
      <c r="M393" s="277"/>
      <c r="N393" s="277"/>
      <c r="O393" s="277"/>
      <c r="P393" s="277"/>
      <c r="Q393" s="277"/>
      <c r="R393" s="277"/>
      <c r="S393" s="277"/>
      <c r="T393" s="277"/>
      <c r="U393" s="277"/>
      <c r="V393" s="277"/>
      <c r="W393" s="277"/>
      <c r="X393" s="277"/>
      <c r="Y393" s="277"/>
      <c r="Z393" s="277"/>
      <c r="AA393" s="277"/>
      <c r="AB393" s="279"/>
      <c r="AC393" s="278"/>
      <c r="AD393" s="278"/>
      <c r="AE393" s="278"/>
      <c r="AF393" s="278"/>
      <c r="AG393" s="278"/>
      <c r="AH393" s="278"/>
      <c r="AI393" s="278"/>
      <c r="AJ393" s="278"/>
      <c r="AK393" s="278"/>
      <c r="AL393" s="278"/>
      <c r="AM393" s="278"/>
      <c r="AN393" s="278"/>
      <c r="AO393" s="278"/>
      <c r="AP393" s="278"/>
      <c r="AQ393" s="278"/>
      <c r="AR393" s="278"/>
      <c r="AS393" s="278"/>
    </row>
    <row r="394" spans="2:45" s="10" customFormat="1" x14ac:dyDescent="0.2">
      <c r="B394" s="14"/>
      <c r="C394" s="276"/>
      <c r="D394" s="277"/>
      <c r="E394" s="277"/>
      <c r="F394" s="277"/>
      <c r="G394" s="277"/>
      <c r="H394" s="277"/>
      <c r="I394" s="277"/>
      <c r="J394" s="277"/>
      <c r="K394" s="277"/>
      <c r="L394" s="277"/>
      <c r="M394" s="277"/>
      <c r="N394" s="277"/>
      <c r="O394" s="277"/>
      <c r="P394" s="277"/>
      <c r="Q394" s="277"/>
      <c r="R394" s="277"/>
      <c r="S394" s="277"/>
      <c r="T394" s="277"/>
      <c r="U394" s="277"/>
      <c r="V394" s="277"/>
      <c r="W394" s="277"/>
      <c r="X394" s="277"/>
      <c r="Y394" s="277"/>
      <c r="Z394" s="277"/>
      <c r="AA394" s="277"/>
      <c r="AB394" s="279"/>
      <c r="AC394" s="278"/>
      <c r="AD394" s="278"/>
      <c r="AE394" s="278"/>
      <c r="AF394" s="278"/>
      <c r="AG394" s="278"/>
      <c r="AH394" s="278"/>
      <c r="AI394" s="278"/>
      <c r="AJ394" s="278"/>
      <c r="AK394" s="278"/>
      <c r="AL394" s="278"/>
      <c r="AM394" s="278"/>
      <c r="AN394" s="278"/>
      <c r="AO394" s="278"/>
      <c r="AP394" s="278"/>
      <c r="AQ394" s="278"/>
      <c r="AR394" s="278"/>
      <c r="AS394" s="278"/>
    </row>
    <row r="395" spans="2:45" s="10" customFormat="1" x14ac:dyDescent="0.2">
      <c r="B395" s="14"/>
      <c r="C395" s="276"/>
      <c r="D395" s="277"/>
      <c r="E395" s="277"/>
      <c r="F395" s="277"/>
      <c r="G395" s="277"/>
      <c r="H395" s="277"/>
      <c r="I395" s="277"/>
      <c r="J395" s="277"/>
      <c r="K395" s="277"/>
      <c r="L395" s="277"/>
      <c r="M395" s="277"/>
      <c r="N395" s="277"/>
      <c r="O395" s="277"/>
      <c r="P395" s="277"/>
      <c r="Q395" s="277"/>
      <c r="R395" s="277"/>
      <c r="S395" s="277"/>
      <c r="T395" s="277"/>
      <c r="U395" s="277"/>
      <c r="V395" s="277"/>
      <c r="W395" s="277"/>
      <c r="X395" s="277"/>
      <c r="Y395" s="277"/>
      <c r="Z395" s="277"/>
      <c r="AA395" s="277"/>
      <c r="AB395" s="279"/>
      <c r="AC395" s="278"/>
      <c r="AD395" s="278"/>
      <c r="AE395" s="278"/>
      <c r="AF395" s="278"/>
      <c r="AG395" s="278"/>
      <c r="AH395" s="278"/>
      <c r="AI395" s="278"/>
      <c r="AJ395" s="278"/>
      <c r="AK395" s="278"/>
      <c r="AL395" s="278"/>
      <c r="AM395" s="278"/>
      <c r="AN395" s="278"/>
      <c r="AO395" s="278"/>
      <c r="AP395" s="278"/>
      <c r="AQ395" s="278"/>
      <c r="AR395" s="278"/>
      <c r="AS395" s="278"/>
    </row>
    <row r="396" spans="2:45" s="10" customFormat="1" x14ac:dyDescent="0.2">
      <c r="B396" s="14"/>
      <c r="C396" s="276"/>
      <c r="D396" s="277"/>
      <c r="E396" s="277"/>
      <c r="F396" s="277"/>
      <c r="G396" s="277"/>
      <c r="H396" s="277"/>
      <c r="I396" s="277"/>
      <c r="J396" s="277"/>
      <c r="K396" s="277"/>
      <c r="L396" s="277"/>
      <c r="M396" s="277"/>
      <c r="N396" s="277"/>
      <c r="O396" s="277"/>
      <c r="P396" s="277"/>
      <c r="Q396" s="277"/>
      <c r="R396" s="277"/>
      <c r="S396" s="277"/>
      <c r="T396" s="277"/>
      <c r="U396" s="277"/>
      <c r="V396" s="277"/>
      <c r="W396" s="277"/>
      <c r="X396" s="277"/>
      <c r="Y396" s="277"/>
      <c r="Z396" s="277"/>
      <c r="AA396" s="277"/>
      <c r="AB396" s="279"/>
      <c r="AC396" s="278"/>
      <c r="AD396" s="278"/>
      <c r="AE396" s="278"/>
      <c r="AF396" s="278"/>
      <c r="AG396" s="278"/>
      <c r="AH396" s="278"/>
      <c r="AI396" s="278"/>
      <c r="AJ396" s="278"/>
      <c r="AK396" s="278"/>
      <c r="AL396" s="278"/>
      <c r="AM396" s="278"/>
      <c r="AN396" s="278"/>
      <c r="AO396" s="278"/>
      <c r="AP396" s="278"/>
      <c r="AQ396" s="278"/>
      <c r="AR396" s="278"/>
      <c r="AS396" s="278"/>
    </row>
    <row r="397" spans="2:45" s="10" customFormat="1" x14ac:dyDescent="0.2">
      <c r="B397" s="14"/>
      <c r="C397" s="276"/>
      <c r="D397" s="277"/>
      <c r="E397" s="277"/>
      <c r="F397" s="277"/>
      <c r="G397" s="277"/>
      <c r="H397" s="277"/>
      <c r="I397" s="277"/>
      <c r="J397" s="277"/>
      <c r="K397" s="277"/>
      <c r="L397" s="277"/>
      <c r="M397" s="277"/>
      <c r="N397" s="277"/>
      <c r="O397" s="277"/>
      <c r="P397" s="277"/>
      <c r="Q397" s="277"/>
      <c r="R397" s="277"/>
      <c r="S397" s="277"/>
      <c r="T397" s="277"/>
      <c r="U397" s="277"/>
      <c r="V397" s="277"/>
      <c r="W397" s="277"/>
      <c r="X397" s="277"/>
      <c r="Y397" s="277"/>
      <c r="Z397" s="277"/>
      <c r="AA397" s="277"/>
      <c r="AB397" s="279"/>
      <c r="AC397" s="278"/>
      <c r="AD397" s="278"/>
      <c r="AE397" s="278"/>
      <c r="AF397" s="278"/>
      <c r="AG397" s="278"/>
      <c r="AH397" s="278"/>
      <c r="AI397" s="278"/>
      <c r="AJ397" s="278"/>
      <c r="AK397" s="278"/>
      <c r="AL397" s="278"/>
      <c r="AM397" s="278"/>
      <c r="AN397" s="278"/>
      <c r="AO397" s="278"/>
      <c r="AP397" s="278"/>
      <c r="AQ397" s="278"/>
      <c r="AR397" s="278"/>
      <c r="AS397" s="278"/>
    </row>
    <row r="398" spans="2:45" s="10" customFormat="1" x14ac:dyDescent="0.2">
      <c r="B398" s="14"/>
      <c r="C398" s="276"/>
      <c r="D398" s="277"/>
      <c r="E398" s="277"/>
      <c r="F398" s="277"/>
      <c r="G398" s="277"/>
      <c r="H398" s="277"/>
      <c r="I398" s="277"/>
      <c r="J398" s="277"/>
      <c r="K398" s="277"/>
      <c r="L398" s="277"/>
      <c r="M398" s="277"/>
      <c r="N398" s="277"/>
      <c r="O398" s="277"/>
      <c r="P398" s="277"/>
      <c r="Q398" s="277"/>
      <c r="R398" s="277"/>
      <c r="S398" s="277"/>
      <c r="T398" s="277"/>
      <c r="U398" s="277"/>
      <c r="V398" s="277"/>
      <c r="W398" s="277"/>
      <c r="X398" s="277"/>
      <c r="Y398" s="277"/>
      <c r="Z398" s="277"/>
      <c r="AA398" s="277"/>
      <c r="AB398" s="279"/>
      <c r="AC398" s="278"/>
      <c r="AD398" s="278"/>
      <c r="AE398" s="278"/>
      <c r="AF398" s="278"/>
      <c r="AG398" s="278"/>
      <c r="AH398" s="278"/>
      <c r="AI398" s="278"/>
      <c r="AJ398" s="278"/>
      <c r="AK398" s="278"/>
      <c r="AL398" s="278"/>
      <c r="AM398" s="278"/>
      <c r="AN398" s="278"/>
      <c r="AO398" s="278"/>
      <c r="AP398" s="278"/>
      <c r="AQ398" s="278"/>
      <c r="AR398" s="278"/>
      <c r="AS398" s="278"/>
    </row>
    <row r="399" spans="2:45" s="10" customFormat="1" x14ac:dyDescent="0.2">
      <c r="B399" s="14"/>
      <c r="C399" s="276"/>
      <c r="D399" s="277"/>
      <c r="E399" s="277"/>
      <c r="F399" s="277"/>
      <c r="G399" s="277"/>
      <c r="H399" s="277"/>
      <c r="I399" s="277"/>
      <c r="J399" s="277"/>
      <c r="K399" s="277"/>
      <c r="L399" s="277"/>
      <c r="M399" s="277"/>
      <c r="N399" s="277"/>
      <c r="O399" s="277"/>
      <c r="P399" s="277"/>
      <c r="Q399" s="277"/>
      <c r="R399" s="277"/>
      <c r="S399" s="277"/>
      <c r="T399" s="277"/>
      <c r="U399" s="277"/>
      <c r="V399" s="277"/>
      <c r="W399" s="277"/>
      <c r="X399" s="277"/>
      <c r="Y399" s="277"/>
      <c r="Z399" s="277"/>
      <c r="AA399" s="277"/>
      <c r="AB399" s="279"/>
      <c r="AC399" s="278"/>
      <c r="AD399" s="278"/>
      <c r="AE399" s="278"/>
      <c r="AF399" s="278"/>
      <c r="AG399" s="278"/>
      <c r="AH399" s="278"/>
      <c r="AI399" s="278"/>
      <c r="AJ399" s="278"/>
      <c r="AK399" s="278"/>
      <c r="AL399" s="278"/>
      <c r="AM399" s="278"/>
      <c r="AN399" s="278"/>
      <c r="AO399" s="278"/>
      <c r="AP399" s="278"/>
      <c r="AQ399" s="278"/>
      <c r="AR399" s="278"/>
      <c r="AS399" s="278"/>
    </row>
    <row r="400" spans="2:45" s="10" customFormat="1" x14ac:dyDescent="0.2">
      <c r="B400" s="14"/>
      <c r="C400" s="276"/>
      <c r="D400" s="277"/>
      <c r="E400" s="277"/>
      <c r="F400" s="277"/>
      <c r="G400" s="277"/>
      <c r="H400" s="277"/>
      <c r="I400" s="277"/>
      <c r="J400" s="277"/>
      <c r="K400" s="277"/>
      <c r="L400" s="277"/>
      <c r="M400" s="277"/>
      <c r="N400" s="277"/>
      <c r="O400" s="277"/>
      <c r="P400" s="277"/>
      <c r="Q400" s="277"/>
      <c r="R400" s="277"/>
      <c r="S400" s="277"/>
      <c r="T400" s="277"/>
      <c r="U400" s="277"/>
      <c r="V400" s="277"/>
      <c r="W400" s="277"/>
      <c r="X400" s="277"/>
      <c r="Y400" s="277"/>
      <c r="Z400" s="277"/>
      <c r="AA400" s="277"/>
      <c r="AB400" s="279"/>
      <c r="AC400" s="278"/>
      <c r="AD400" s="278"/>
      <c r="AE400" s="278"/>
      <c r="AF400" s="278"/>
      <c r="AG400" s="278"/>
      <c r="AH400" s="278"/>
      <c r="AI400" s="278"/>
      <c r="AJ400" s="278"/>
      <c r="AK400" s="278"/>
      <c r="AL400" s="278"/>
      <c r="AM400" s="278"/>
      <c r="AN400" s="278"/>
      <c r="AO400" s="278"/>
      <c r="AP400" s="278"/>
      <c r="AQ400" s="278"/>
      <c r="AR400" s="278"/>
      <c r="AS400" s="278"/>
    </row>
    <row r="401" spans="2:45" s="10" customFormat="1" x14ac:dyDescent="0.2">
      <c r="B401" s="14"/>
      <c r="C401" s="276"/>
      <c r="D401" s="277"/>
      <c r="E401" s="277"/>
      <c r="F401" s="277"/>
      <c r="G401" s="277"/>
      <c r="H401" s="277"/>
      <c r="I401" s="277"/>
      <c r="J401" s="277"/>
      <c r="K401" s="277"/>
      <c r="L401" s="277"/>
      <c r="M401" s="277"/>
      <c r="N401" s="277"/>
      <c r="O401" s="277"/>
      <c r="P401" s="277"/>
      <c r="Q401" s="277"/>
      <c r="R401" s="277"/>
      <c r="S401" s="277"/>
      <c r="T401" s="277"/>
      <c r="U401" s="277"/>
      <c r="V401" s="277"/>
      <c r="W401" s="277"/>
      <c r="X401" s="277"/>
      <c r="Y401" s="277"/>
      <c r="Z401" s="277"/>
      <c r="AA401" s="277"/>
      <c r="AB401" s="279"/>
      <c r="AC401" s="278"/>
      <c r="AD401" s="278"/>
      <c r="AE401" s="278"/>
      <c r="AF401" s="278"/>
      <c r="AG401" s="278"/>
      <c r="AH401" s="278"/>
      <c r="AI401" s="278"/>
      <c r="AJ401" s="278"/>
      <c r="AK401" s="278"/>
      <c r="AL401" s="278"/>
      <c r="AM401" s="278"/>
      <c r="AN401" s="278"/>
      <c r="AO401" s="278"/>
      <c r="AP401" s="278"/>
      <c r="AQ401" s="278"/>
      <c r="AR401" s="278"/>
      <c r="AS401" s="278"/>
    </row>
    <row r="402" spans="2:45" s="10" customFormat="1" x14ac:dyDescent="0.2">
      <c r="B402" s="14"/>
      <c r="C402" s="276"/>
      <c r="D402" s="277"/>
      <c r="E402" s="277"/>
      <c r="F402" s="277"/>
      <c r="G402" s="277"/>
      <c r="H402" s="277"/>
      <c r="I402" s="277"/>
      <c r="J402" s="277"/>
      <c r="K402" s="277"/>
      <c r="L402" s="277"/>
      <c r="M402" s="277"/>
      <c r="N402" s="277"/>
      <c r="O402" s="277"/>
      <c r="P402" s="277"/>
      <c r="Q402" s="277"/>
      <c r="R402" s="277"/>
      <c r="S402" s="277"/>
      <c r="T402" s="277"/>
      <c r="U402" s="277"/>
      <c r="V402" s="277"/>
      <c r="W402" s="277"/>
      <c r="X402" s="277"/>
      <c r="Y402" s="277"/>
      <c r="Z402" s="277"/>
      <c r="AA402" s="277"/>
      <c r="AB402" s="279"/>
      <c r="AC402" s="278"/>
      <c r="AD402" s="278"/>
      <c r="AE402" s="278"/>
      <c r="AF402" s="278"/>
      <c r="AG402" s="278"/>
      <c r="AH402" s="278"/>
      <c r="AI402" s="278"/>
      <c r="AJ402" s="278"/>
      <c r="AK402" s="278"/>
      <c r="AL402" s="278"/>
      <c r="AM402" s="278"/>
      <c r="AN402" s="278"/>
      <c r="AO402" s="278"/>
      <c r="AP402" s="278"/>
      <c r="AQ402" s="278"/>
      <c r="AR402" s="278"/>
      <c r="AS402" s="278"/>
    </row>
    <row r="403" spans="2:45" s="10" customFormat="1" x14ac:dyDescent="0.2">
      <c r="B403" s="14"/>
      <c r="C403" s="276"/>
      <c r="D403" s="277"/>
      <c r="E403" s="277"/>
      <c r="F403" s="277"/>
      <c r="G403" s="277"/>
      <c r="H403" s="277"/>
      <c r="I403" s="277"/>
      <c r="J403" s="277"/>
      <c r="K403" s="277"/>
      <c r="L403" s="277"/>
      <c r="M403" s="277"/>
      <c r="N403" s="277"/>
      <c r="O403" s="277"/>
      <c r="P403" s="277"/>
      <c r="Q403" s="277"/>
      <c r="R403" s="277"/>
      <c r="S403" s="277"/>
      <c r="T403" s="277"/>
      <c r="U403" s="277"/>
      <c r="V403" s="277"/>
      <c r="W403" s="277"/>
      <c r="X403" s="277"/>
      <c r="Y403" s="277"/>
      <c r="Z403" s="277"/>
      <c r="AA403" s="277"/>
      <c r="AB403" s="279"/>
      <c r="AC403" s="278"/>
      <c r="AD403" s="278"/>
      <c r="AE403" s="278"/>
      <c r="AF403" s="278"/>
      <c r="AG403" s="278"/>
      <c r="AH403" s="278"/>
      <c r="AI403" s="278"/>
      <c r="AJ403" s="278"/>
      <c r="AK403" s="278"/>
      <c r="AL403" s="278"/>
      <c r="AM403" s="278"/>
      <c r="AN403" s="278"/>
      <c r="AO403" s="278"/>
      <c r="AP403" s="278"/>
      <c r="AQ403" s="278"/>
      <c r="AR403" s="278"/>
      <c r="AS403" s="278"/>
    </row>
    <row r="404" spans="2:45" s="10" customFormat="1" x14ac:dyDescent="0.2">
      <c r="B404" s="14"/>
      <c r="C404" s="276"/>
      <c r="D404" s="277"/>
      <c r="E404" s="277"/>
      <c r="F404" s="277"/>
      <c r="G404" s="277"/>
      <c r="H404" s="277"/>
      <c r="I404" s="277"/>
      <c r="J404" s="277"/>
      <c r="K404" s="277"/>
      <c r="L404" s="277"/>
      <c r="M404" s="277"/>
      <c r="N404" s="277"/>
      <c r="O404" s="277"/>
      <c r="P404" s="277"/>
      <c r="Q404" s="277"/>
      <c r="R404" s="277"/>
      <c r="S404" s="277"/>
      <c r="T404" s="277"/>
      <c r="U404" s="277"/>
      <c r="V404" s="277"/>
      <c r="W404" s="277"/>
      <c r="X404" s="277"/>
      <c r="Y404" s="277"/>
      <c r="Z404" s="277"/>
      <c r="AA404" s="277"/>
      <c r="AB404" s="279"/>
      <c r="AC404" s="278"/>
      <c r="AD404" s="278"/>
      <c r="AE404" s="278"/>
      <c r="AF404" s="278"/>
      <c r="AG404" s="278"/>
      <c r="AH404" s="278"/>
      <c r="AI404" s="278"/>
      <c r="AJ404" s="278"/>
      <c r="AK404" s="278"/>
      <c r="AL404" s="278"/>
      <c r="AM404" s="278"/>
      <c r="AN404" s="278"/>
      <c r="AO404" s="278"/>
      <c r="AP404" s="278"/>
      <c r="AQ404" s="278"/>
      <c r="AR404" s="278"/>
      <c r="AS404" s="278"/>
    </row>
    <row r="405" spans="2:45" s="10" customFormat="1" x14ac:dyDescent="0.2">
      <c r="B405" s="14"/>
      <c r="C405" s="276"/>
      <c r="D405" s="277"/>
      <c r="E405" s="277"/>
      <c r="F405" s="277"/>
      <c r="G405" s="277"/>
      <c r="H405" s="277"/>
      <c r="I405" s="277"/>
      <c r="J405" s="277"/>
      <c r="K405" s="277"/>
      <c r="L405" s="277"/>
      <c r="M405" s="277"/>
      <c r="N405" s="277"/>
      <c r="O405" s="277"/>
      <c r="P405" s="277"/>
      <c r="Q405" s="277"/>
      <c r="R405" s="277"/>
      <c r="S405" s="277"/>
      <c r="T405" s="277"/>
      <c r="U405" s="277"/>
      <c r="V405" s="277"/>
      <c r="W405" s="277"/>
      <c r="X405" s="277"/>
      <c r="Y405" s="277"/>
      <c r="Z405" s="277"/>
      <c r="AA405" s="277"/>
      <c r="AB405" s="279"/>
      <c r="AC405" s="278"/>
      <c r="AD405" s="278"/>
      <c r="AE405" s="278"/>
      <c r="AF405" s="278"/>
      <c r="AG405" s="278"/>
      <c r="AH405" s="278"/>
      <c r="AI405" s="278"/>
      <c r="AJ405" s="278"/>
      <c r="AK405" s="278"/>
      <c r="AL405" s="278"/>
      <c r="AM405" s="278"/>
      <c r="AN405" s="278"/>
      <c r="AO405" s="278"/>
      <c r="AP405" s="278"/>
      <c r="AQ405" s="278"/>
      <c r="AR405" s="278"/>
      <c r="AS405" s="278"/>
    </row>
    <row r="406" spans="2:45" s="10" customFormat="1" x14ac:dyDescent="0.2">
      <c r="B406" s="14"/>
      <c r="C406" s="276"/>
      <c r="D406" s="277"/>
      <c r="E406" s="277"/>
      <c r="F406" s="277"/>
      <c r="G406" s="277"/>
      <c r="H406" s="277"/>
      <c r="I406" s="277"/>
      <c r="J406" s="277"/>
      <c r="K406" s="277"/>
      <c r="L406" s="277"/>
      <c r="M406" s="277"/>
      <c r="N406" s="277"/>
      <c r="O406" s="277"/>
      <c r="P406" s="277"/>
      <c r="Q406" s="277"/>
      <c r="R406" s="277"/>
      <c r="S406" s="277"/>
      <c r="T406" s="277"/>
      <c r="U406" s="277"/>
      <c r="V406" s="277"/>
      <c r="W406" s="277"/>
      <c r="X406" s="277"/>
      <c r="Y406" s="277"/>
      <c r="Z406" s="277"/>
      <c r="AA406" s="277"/>
      <c r="AB406" s="279"/>
      <c r="AC406" s="278"/>
      <c r="AD406" s="278"/>
      <c r="AE406" s="278"/>
      <c r="AF406" s="278"/>
      <c r="AG406" s="278"/>
      <c r="AH406" s="278"/>
      <c r="AI406" s="278"/>
      <c r="AJ406" s="278"/>
      <c r="AK406" s="278"/>
      <c r="AL406" s="278"/>
      <c r="AM406" s="278"/>
      <c r="AN406" s="278"/>
      <c r="AO406" s="278"/>
      <c r="AP406" s="278"/>
      <c r="AQ406" s="278"/>
      <c r="AR406" s="278"/>
      <c r="AS406" s="278"/>
    </row>
    <row r="407" spans="2:45" s="10" customFormat="1" x14ac:dyDescent="0.2">
      <c r="B407" s="14"/>
      <c r="C407" s="276"/>
      <c r="D407" s="277"/>
      <c r="E407" s="277"/>
      <c r="F407" s="277"/>
      <c r="G407" s="277"/>
      <c r="H407" s="277"/>
      <c r="I407" s="277"/>
      <c r="J407" s="277"/>
      <c r="K407" s="277"/>
      <c r="L407" s="277"/>
      <c r="M407" s="277"/>
      <c r="N407" s="277"/>
      <c r="O407" s="277"/>
      <c r="P407" s="277"/>
      <c r="Q407" s="277"/>
      <c r="R407" s="277"/>
      <c r="S407" s="277"/>
      <c r="T407" s="277"/>
      <c r="U407" s="277"/>
      <c r="V407" s="277"/>
      <c r="W407" s="277"/>
      <c r="X407" s="277"/>
      <c r="Y407" s="277"/>
      <c r="Z407" s="277"/>
      <c r="AA407" s="277"/>
      <c r="AB407" s="279"/>
      <c r="AC407" s="278"/>
      <c r="AD407" s="278"/>
      <c r="AE407" s="278"/>
      <c r="AF407" s="278"/>
      <c r="AG407" s="278"/>
      <c r="AH407" s="278"/>
      <c r="AI407" s="278"/>
      <c r="AJ407" s="278"/>
      <c r="AK407" s="278"/>
      <c r="AL407" s="278"/>
      <c r="AM407" s="278"/>
      <c r="AN407" s="278"/>
      <c r="AO407" s="278"/>
      <c r="AP407" s="278"/>
      <c r="AQ407" s="278"/>
      <c r="AR407" s="278"/>
      <c r="AS407" s="278"/>
    </row>
    <row r="408" spans="2:45" s="10" customFormat="1" x14ac:dyDescent="0.2">
      <c r="B408" s="14"/>
      <c r="C408" s="276"/>
      <c r="D408" s="277"/>
      <c r="E408" s="277"/>
      <c r="F408" s="277"/>
      <c r="G408" s="277"/>
      <c r="H408" s="277"/>
      <c r="I408" s="277"/>
      <c r="J408" s="277"/>
      <c r="K408" s="277"/>
      <c r="L408" s="277"/>
      <c r="M408" s="277"/>
      <c r="N408" s="277"/>
      <c r="O408" s="277"/>
      <c r="P408" s="277"/>
      <c r="Q408" s="277"/>
      <c r="R408" s="277"/>
      <c r="S408" s="277"/>
      <c r="T408" s="277"/>
      <c r="U408" s="277"/>
      <c r="V408" s="277"/>
      <c r="W408" s="277"/>
      <c r="X408" s="277"/>
      <c r="Y408" s="277"/>
      <c r="Z408" s="277"/>
      <c r="AA408" s="277"/>
      <c r="AB408" s="279"/>
      <c r="AC408" s="278"/>
      <c r="AD408" s="278"/>
      <c r="AE408" s="278"/>
      <c r="AF408" s="278"/>
      <c r="AG408" s="278"/>
      <c r="AH408" s="278"/>
      <c r="AI408" s="278"/>
      <c r="AJ408" s="278"/>
      <c r="AK408" s="278"/>
      <c r="AL408" s="278"/>
      <c r="AM408" s="278"/>
      <c r="AN408" s="278"/>
      <c r="AO408" s="278"/>
      <c r="AP408" s="278"/>
      <c r="AQ408" s="278"/>
      <c r="AR408" s="278"/>
      <c r="AS408" s="278"/>
    </row>
    <row r="409" spans="2:45" s="10" customFormat="1" x14ac:dyDescent="0.2">
      <c r="B409" s="14"/>
      <c r="C409" s="276"/>
      <c r="D409" s="277"/>
      <c r="E409" s="277"/>
      <c r="F409" s="277"/>
      <c r="G409" s="277"/>
      <c r="H409" s="277"/>
      <c r="I409" s="277"/>
      <c r="J409" s="277"/>
      <c r="K409" s="277"/>
      <c r="L409" s="277"/>
      <c r="M409" s="277"/>
      <c r="N409" s="277"/>
      <c r="O409" s="277"/>
      <c r="P409" s="277"/>
      <c r="Q409" s="277"/>
      <c r="R409" s="277"/>
      <c r="S409" s="277"/>
      <c r="T409" s="277"/>
      <c r="U409" s="277"/>
      <c r="V409" s="277"/>
      <c r="W409" s="277"/>
      <c r="X409" s="277"/>
      <c r="Y409" s="277"/>
      <c r="Z409" s="277"/>
      <c r="AA409" s="277"/>
      <c r="AB409" s="279"/>
      <c r="AC409" s="278"/>
      <c r="AD409" s="278"/>
      <c r="AE409" s="278"/>
      <c r="AF409" s="278"/>
      <c r="AG409" s="278"/>
      <c r="AH409" s="278"/>
      <c r="AI409" s="278"/>
      <c r="AJ409" s="278"/>
      <c r="AK409" s="278"/>
      <c r="AL409" s="278"/>
      <c r="AM409" s="278"/>
      <c r="AN409" s="278"/>
      <c r="AO409" s="278"/>
      <c r="AP409" s="278"/>
      <c r="AQ409" s="278"/>
      <c r="AR409" s="278"/>
      <c r="AS409" s="278"/>
    </row>
    <row r="410" spans="2:45" s="10" customFormat="1" x14ac:dyDescent="0.2">
      <c r="B410" s="14"/>
      <c r="C410" s="276"/>
      <c r="D410" s="277"/>
      <c r="E410" s="277"/>
      <c r="F410" s="277"/>
      <c r="G410" s="277"/>
      <c r="H410" s="277"/>
      <c r="I410" s="277"/>
      <c r="J410" s="277"/>
      <c r="K410" s="277"/>
      <c r="L410" s="277"/>
      <c r="M410" s="277"/>
      <c r="N410" s="277"/>
      <c r="O410" s="277"/>
      <c r="P410" s="277"/>
      <c r="Q410" s="277"/>
      <c r="R410" s="277"/>
      <c r="S410" s="277"/>
      <c r="T410" s="277"/>
      <c r="U410" s="277"/>
      <c r="V410" s="277"/>
      <c r="W410" s="277"/>
      <c r="X410" s="277"/>
      <c r="Y410" s="277"/>
      <c r="Z410" s="277"/>
      <c r="AA410" s="277"/>
      <c r="AB410" s="279"/>
      <c r="AC410" s="278"/>
      <c r="AD410" s="278"/>
      <c r="AE410" s="278"/>
      <c r="AF410" s="278"/>
      <c r="AG410" s="278"/>
      <c r="AH410" s="278"/>
      <c r="AI410" s="278"/>
      <c r="AJ410" s="278"/>
      <c r="AK410" s="278"/>
      <c r="AL410" s="278"/>
      <c r="AM410" s="278"/>
      <c r="AN410" s="278"/>
      <c r="AO410" s="278"/>
      <c r="AP410" s="278"/>
      <c r="AQ410" s="278"/>
      <c r="AR410" s="278"/>
      <c r="AS410" s="278"/>
    </row>
    <row r="411" spans="2:45" s="10" customFormat="1" x14ac:dyDescent="0.2">
      <c r="B411" s="14"/>
      <c r="C411" s="276"/>
      <c r="D411" s="277"/>
      <c r="E411" s="277"/>
      <c r="F411" s="277"/>
      <c r="G411" s="277"/>
      <c r="H411" s="277"/>
      <c r="I411" s="277"/>
      <c r="J411" s="277"/>
      <c r="K411" s="277"/>
      <c r="L411" s="277"/>
      <c r="M411" s="277"/>
      <c r="N411" s="277"/>
      <c r="O411" s="277"/>
      <c r="P411" s="277"/>
      <c r="Q411" s="277"/>
      <c r="R411" s="277"/>
      <c r="S411" s="277"/>
      <c r="T411" s="277"/>
      <c r="U411" s="277"/>
      <c r="V411" s="277"/>
      <c r="W411" s="277"/>
      <c r="X411" s="277"/>
      <c r="Y411" s="277"/>
      <c r="Z411" s="277"/>
      <c r="AA411" s="277"/>
      <c r="AB411" s="279"/>
      <c r="AC411" s="278"/>
      <c r="AD411" s="278"/>
      <c r="AE411" s="278"/>
      <c r="AF411" s="278"/>
      <c r="AG411" s="278"/>
      <c r="AH411" s="278"/>
      <c r="AI411" s="278"/>
      <c r="AJ411" s="278"/>
      <c r="AK411" s="278"/>
      <c r="AL411" s="278"/>
      <c r="AM411" s="278"/>
      <c r="AN411" s="278"/>
      <c r="AO411" s="278"/>
      <c r="AP411" s="278"/>
      <c r="AQ411" s="278"/>
      <c r="AR411" s="278"/>
      <c r="AS411" s="278"/>
    </row>
    <row r="412" spans="2:45" s="10" customFormat="1" x14ac:dyDescent="0.2">
      <c r="B412" s="14"/>
      <c r="C412" s="276"/>
      <c r="D412" s="277"/>
      <c r="E412" s="277"/>
      <c r="F412" s="277"/>
      <c r="G412" s="277"/>
      <c r="H412" s="277"/>
      <c r="I412" s="277"/>
      <c r="J412" s="277"/>
      <c r="K412" s="277"/>
      <c r="L412" s="277"/>
      <c r="M412" s="277"/>
      <c r="N412" s="277"/>
      <c r="O412" s="277"/>
      <c r="P412" s="277"/>
      <c r="Q412" s="277"/>
      <c r="R412" s="277"/>
      <c r="S412" s="277"/>
      <c r="T412" s="277"/>
      <c r="U412" s="277"/>
      <c r="V412" s="277"/>
      <c r="W412" s="277"/>
      <c r="X412" s="277"/>
      <c r="Y412" s="277"/>
      <c r="Z412" s="277"/>
      <c r="AA412" s="277"/>
      <c r="AB412" s="279"/>
      <c r="AC412" s="278"/>
      <c r="AD412" s="278"/>
      <c r="AE412" s="278"/>
      <c r="AF412" s="278"/>
      <c r="AG412" s="278"/>
      <c r="AH412" s="278"/>
      <c r="AI412" s="278"/>
      <c r="AJ412" s="278"/>
      <c r="AK412" s="278"/>
      <c r="AL412" s="278"/>
      <c r="AM412" s="278"/>
      <c r="AN412" s="278"/>
      <c r="AO412" s="278"/>
      <c r="AP412" s="278"/>
      <c r="AQ412" s="278"/>
      <c r="AR412" s="278"/>
      <c r="AS412" s="278"/>
    </row>
    <row r="413" spans="2:45" s="10" customFormat="1" x14ac:dyDescent="0.2">
      <c r="B413" s="14"/>
      <c r="C413" s="276"/>
      <c r="D413" s="277"/>
      <c r="E413" s="277"/>
      <c r="F413" s="277"/>
      <c r="G413" s="277"/>
      <c r="H413" s="277"/>
      <c r="I413" s="277"/>
      <c r="J413" s="277"/>
      <c r="K413" s="277"/>
      <c r="L413" s="277"/>
      <c r="M413" s="277"/>
      <c r="N413" s="277"/>
      <c r="O413" s="277"/>
      <c r="P413" s="277"/>
      <c r="Q413" s="277"/>
      <c r="R413" s="277"/>
      <c r="S413" s="277"/>
      <c r="T413" s="277"/>
      <c r="U413" s="277"/>
      <c r="V413" s="277"/>
      <c r="W413" s="277"/>
      <c r="X413" s="277"/>
      <c r="Y413" s="277"/>
      <c r="Z413" s="277"/>
      <c r="AA413" s="277"/>
      <c r="AB413" s="279"/>
      <c r="AC413" s="278"/>
      <c r="AD413" s="278"/>
      <c r="AE413" s="278"/>
      <c r="AF413" s="278"/>
      <c r="AG413" s="278"/>
      <c r="AH413" s="278"/>
      <c r="AI413" s="278"/>
      <c r="AJ413" s="278"/>
      <c r="AK413" s="278"/>
      <c r="AL413" s="278"/>
      <c r="AM413" s="278"/>
      <c r="AN413" s="278"/>
      <c r="AO413" s="278"/>
      <c r="AP413" s="278"/>
      <c r="AQ413" s="278"/>
      <c r="AR413" s="278"/>
      <c r="AS413" s="278"/>
    </row>
    <row r="414" spans="2:45" s="10" customFormat="1" x14ac:dyDescent="0.2">
      <c r="B414" s="14"/>
      <c r="C414" s="276"/>
      <c r="D414" s="277"/>
      <c r="E414" s="277"/>
      <c r="F414" s="277"/>
      <c r="G414" s="277"/>
      <c r="H414" s="277"/>
      <c r="I414" s="277"/>
      <c r="J414" s="277"/>
      <c r="K414" s="277"/>
      <c r="L414" s="277"/>
      <c r="M414" s="277"/>
      <c r="N414" s="277"/>
      <c r="O414" s="277"/>
      <c r="P414" s="277"/>
      <c r="Q414" s="277"/>
      <c r="R414" s="277"/>
      <c r="S414" s="277"/>
      <c r="T414" s="277"/>
      <c r="U414" s="277"/>
      <c r="V414" s="277"/>
      <c r="W414" s="277"/>
      <c r="X414" s="277"/>
      <c r="Y414" s="277"/>
      <c r="Z414" s="277"/>
      <c r="AA414" s="277"/>
      <c r="AB414" s="279"/>
      <c r="AC414" s="278"/>
      <c r="AD414" s="278"/>
      <c r="AE414" s="278"/>
      <c r="AF414" s="278"/>
      <c r="AG414" s="278"/>
      <c r="AH414" s="278"/>
      <c r="AI414" s="278"/>
      <c r="AJ414" s="278"/>
      <c r="AK414" s="278"/>
      <c r="AL414" s="278"/>
      <c r="AM414" s="278"/>
      <c r="AN414" s="278"/>
      <c r="AO414" s="278"/>
      <c r="AP414" s="278"/>
      <c r="AQ414" s="278"/>
      <c r="AR414" s="278"/>
      <c r="AS414" s="278"/>
    </row>
    <row r="415" spans="2:45" s="10" customFormat="1" x14ac:dyDescent="0.2">
      <c r="B415" s="14"/>
      <c r="C415" s="276"/>
      <c r="D415" s="277"/>
      <c r="E415" s="277"/>
      <c r="F415" s="277"/>
      <c r="G415" s="277"/>
      <c r="H415" s="277"/>
      <c r="I415" s="277"/>
      <c r="J415" s="277"/>
      <c r="K415" s="277"/>
      <c r="L415" s="277"/>
      <c r="M415" s="277"/>
      <c r="N415" s="277"/>
      <c r="O415" s="277"/>
      <c r="P415" s="277"/>
      <c r="Q415" s="277"/>
      <c r="R415" s="277"/>
      <c r="S415" s="277"/>
      <c r="T415" s="277"/>
      <c r="U415" s="277"/>
      <c r="V415" s="277"/>
      <c r="W415" s="277"/>
      <c r="X415" s="277"/>
      <c r="Y415" s="277"/>
      <c r="Z415" s="277"/>
      <c r="AA415" s="277"/>
      <c r="AB415" s="279"/>
      <c r="AC415" s="278"/>
      <c r="AD415" s="278"/>
      <c r="AE415" s="278"/>
      <c r="AF415" s="278"/>
      <c r="AG415" s="278"/>
      <c r="AH415" s="278"/>
      <c r="AI415" s="278"/>
      <c r="AJ415" s="278"/>
      <c r="AK415" s="278"/>
      <c r="AL415" s="278"/>
      <c r="AM415" s="278"/>
      <c r="AN415" s="278"/>
      <c r="AO415" s="278"/>
      <c r="AP415" s="278"/>
      <c r="AQ415" s="278"/>
      <c r="AR415" s="278"/>
      <c r="AS415" s="278"/>
    </row>
    <row r="416" spans="2:45" s="10" customFormat="1" x14ac:dyDescent="0.2">
      <c r="B416" s="14"/>
      <c r="C416" s="276"/>
      <c r="D416" s="277"/>
      <c r="E416" s="277"/>
      <c r="F416" s="277"/>
      <c r="G416" s="277"/>
      <c r="H416" s="277"/>
      <c r="I416" s="277"/>
      <c r="J416" s="277"/>
      <c r="K416" s="277"/>
      <c r="L416" s="277"/>
      <c r="M416" s="277"/>
      <c r="N416" s="277"/>
      <c r="O416" s="277"/>
      <c r="P416" s="277"/>
      <c r="Q416" s="277"/>
      <c r="R416" s="277"/>
      <c r="S416" s="277"/>
      <c r="T416" s="277"/>
      <c r="U416" s="277"/>
      <c r="V416" s="277"/>
      <c r="W416" s="277"/>
      <c r="X416" s="277"/>
      <c r="Y416" s="277"/>
      <c r="Z416" s="277"/>
      <c r="AA416" s="277"/>
      <c r="AB416" s="279"/>
      <c r="AC416" s="278"/>
      <c r="AD416" s="278"/>
      <c r="AE416" s="278"/>
      <c r="AF416" s="278"/>
      <c r="AG416" s="278"/>
      <c r="AH416" s="278"/>
      <c r="AI416" s="278"/>
      <c r="AJ416" s="278"/>
      <c r="AK416" s="278"/>
      <c r="AL416" s="278"/>
      <c r="AM416" s="278"/>
      <c r="AN416" s="278"/>
      <c r="AO416" s="278"/>
      <c r="AP416" s="278"/>
      <c r="AQ416" s="278"/>
      <c r="AR416" s="278"/>
      <c r="AS416" s="278"/>
    </row>
    <row r="417" spans="2:45" s="10" customFormat="1" x14ac:dyDescent="0.2">
      <c r="B417" s="14"/>
      <c r="C417" s="276"/>
      <c r="D417" s="277"/>
      <c r="E417" s="277"/>
      <c r="F417" s="277"/>
      <c r="G417" s="277"/>
      <c r="H417" s="277"/>
      <c r="I417" s="277"/>
      <c r="J417" s="277"/>
      <c r="K417" s="277"/>
      <c r="L417" s="277"/>
      <c r="M417" s="277"/>
      <c r="N417" s="277"/>
      <c r="O417" s="277"/>
      <c r="P417" s="277"/>
      <c r="Q417" s="277"/>
      <c r="R417" s="277"/>
      <c r="S417" s="277"/>
      <c r="T417" s="277"/>
      <c r="U417" s="277"/>
      <c r="V417" s="277"/>
      <c r="W417" s="277"/>
      <c r="X417" s="277"/>
      <c r="Y417" s="277"/>
      <c r="Z417" s="277"/>
      <c r="AA417" s="277"/>
      <c r="AB417" s="279"/>
      <c r="AC417" s="278"/>
      <c r="AD417" s="278"/>
      <c r="AE417" s="278"/>
      <c r="AF417" s="278"/>
      <c r="AG417" s="278"/>
      <c r="AH417" s="278"/>
      <c r="AI417" s="278"/>
      <c r="AJ417" s="278"/>
      <c r="AK417" s="278"/>
      <c r="AL417" s="278"/>
      <c r="AM417" s="278"/>
      <c r="AN417" s="278"/>
      <c r="AO417" s="278"/>
      <c r="AP417" s="278"/>
      <c r="AQ417" s="278"/>
      <c r="AR417" s="278"/>
      <c r="AS417" s="278"/>
    </row>
    <row r="418" spans="2:45" s="10" customFormat="1" x14ac:dyDescent="0.2">
      <c r="B418" s="14"/>
      <c r="C418" s="276"/>
      <c r="D418" s="277"/>
      <c r="E418" s="277"/>
      <c r="F418" s="277"/>
      <c r="G418" s="277"/>
      <c r="H418" s="277"/>
      <c r="I418" s="277"/>
      <c r="J418" s="277"/>
      <c r="K418" s="277"/>
      <c r="L418" s="277"/>
      <c r="M418" s="277"/>
      <c r="N418" s="277"/>
      <c r="O418" s="277"/>
      <c r="P418" s="277"/>
      <c r="Q418" s="277"/>
      <c r="R418" s="277"/>
      <c r="S418" s="277"/>
      <c r="T418" s="277"/>
      <c r="U418" s="277"/>
      <c r="V418" s="277"/>
      <c r="W418" s="277"/>
      <c r="X418" s="277"/>
      <c r="Y418" s="277"/>
      <c r="Z418" s="277"/>
      <c r="AA418" s="277"/>
      <c r="AB418" s="279"/>
      <c r="AC418" s="278"/>
      <c r="AD418" s="278"/>
      <c r="AE418" s="278"/>
      <c r="AF418" s="278"/>
      <c r="AG418" s="278"/>
      <c r="AH418" s="278"/>
      <c r="AI418" s="278"/>
      <c r="AJ418" s="278"/>
      <c r="AK418" s="278"/>
      <c r="AL418" s="278"/>
      <c r="AM418" s="278"/>
      <c r="AN418" s="278"/>
      <c r="AO418" s="278"/>
      <c r="AP418" s="278"/>
      <c r="AQ418" s="278"/>
      <c r="AR418" s="278"/>
      <c r="AS418" s="278"/>
    </row>
    <row r="419" spans="2:45" s="10" customFormat="1" x14ac:dyDescent="0.2">
      <c r="B419" s="14"/>
      <c r="C419" s="276"/>
      <c r="D419" s="277"/>
      <c r="E419" s="277"/>
      <c r="F419" s="277"/>
      <c r="G419" s="277"/>
      <c r="H419" s="277"/>
      <c r="I419" s="277"/>
      <c r="J419" s="277"/>
      <c r="K419" s="277"/>
      <c r="L419" s="277"/>
      <c r="M419" s="277"/>
      <c r="N419" s="277"/>
      <c r="O419" s="277"/>
      <c r="P419" s="277"/>
      <c r="Q419" s="277"/>
      <c r="R419" s="277"/>
      <c r="S419" s="277"/>
      <c r="T419" s="277"/>
      <c r="U419" s="277"/>
      <c r="V419" s="277"/>
      <c r="W419" s="277"/>
      <c r="X419" s="277"/>
      <c r="Y419" s="277"/>
      <c r="Z419" s="277"/>
      <c r="AA419" s="277"/>
      <c r="AB419" s="279"/>
      <c r="AC419" s="278"/>
      <c r="AD419" s="278"/>
      <c r="AE419" s="278"/>
      <c r="AF419" s="278"/>
      <c r="AG419" s="278"/>
      <c r="AH419" s="278"/>
      <c r="AI419" s="278"/>
      <c r="AJ419" s="278"/>
      <c r="AK419" s="278"/>
      <c r="AL419" s="278"/>
      <c r="AM419" s="278"/>
      <c r="AN419" s="278"/>
      <c r="AO419" s="278"/>
      <c r="AP419" s="278"/>
      <c r="AQ419" s="278"/>
      <c r="AR419" s="278"/>
      <c r="AS419" s="278"/>
    </row>
    <row r="420" spans="2:45" s="10" customFormat="1" x14ac:dyDescent="0.2">
      <c r="B420" s="14"/>
      <c r="C420" s="276"/>
      <c r="D420" s="277"/>
      <c r="E420" s="277"/>
      <c r="F420" s="277"/>
      <c r="G420" s="277"/>
      <c r="H420" s="277"/>
      <c r="I420" s="277"/>
      <c r="J420" s="277"/>
      <c r="K420" s="277"/>
      <c r="L420" s="277"/>
      <c r="M420" s="277"/>
      <c r="N420" s="277"/>
      <c r="O420" s="277"/>
      <c r="P420" s="277"/>
      <c r="Q420" s="277"/>
      <c r="R420" s="277"/>
      <c r="S420" s="277"/>
      <c r="T420" s="277"/>
      <c r="U420" s="277"/>
      <c r="V420" s="277"/>
      <c r="W420" s="277"/>
      <c r="X420" s="277"/>
      <c r="Y420" s="277"/>
      <c r="Z420" s="277"/>
      <c r="AA420" s="277"/>
      <c r="AB420" s="279"/>
      <c r="AC420" s="278"/>
      <c r="AD420" s="278"/>
      <c r="AE420" s="278"/>
      <c r="AF420" s="278"/>
      <c r="AG420" s="278"/>
      <c r="AH420" s="278"/>
      <c r="AI420" s="278"/>
      <c r="AJ420" s="278"/>
      <c r="AK420" s="278"/>
      <c r="AL420" s="278"/>
      <c r="AM420" s="278"/>
      <c r="AN420" s="278"/>
      <c r="AO420" s="278"/>
      <c r="AP420" s="278"/>
      <c r="AQ420" s="278"/>
      <c r="AR420" s="278"/>
      <c r="AS420" s="278"/>
    </row>
    <row r="421" spans="2:45" s="10" customFormat="1" x14ac:dyDescent="0.2">
      <c r="B421" s="14"/>
      <c r="C421" s="276"/>
      <c r="D421" s="277"/>
      <c r="E421" s="277"/>
      <c r="F421" s="277"/>
      <c r="G421" s="277"/>
      <c r="H421" s="277"/>
      <c r="I421" s="277"/>
      <c r="J421" s="277"/>
      <c r="K421" s="277"/>
      <c r="L421" s="277"/>
      <c r="M421" s="277"/>
      <c r="N421" s="277"/>
      <c r="O421" s="277"/>
      <c r="P421" s="277"/>
      <c r="Q421" s="277"/>
      <c r="R421" s="277"/>
      <c r="S421" s="277"/>
      <c r="T421" s="277"/>
      <c r="U421" s="277"/>
      <c r="V421" s="277"/>
      <c r="W421" s="277"/>
      <c r="X421" s="277"/>
      <c r="Y421" s="277"/>
      <c r="Z421" s="277"/>
      <c r="AA421" s="277"/>
      <c r="AB421" s="279"/>
      <c r="AC421" s="278"/>
      <c r="AD421" s="278"/>
      <c r="AE421" s="278"/>
      <c r="AF421" s="278"/>
      <c r="AG421" s="278"/>
      <c r="AH421" s="278"/>
      <c r="AI421" s="278"/>
      <c r="AJ421" s="278"/>
      <c r="AK421" s="278"/>
      <c r="AL421" s="278"/>
      <c r="AM421" s="278"/>
      <c r="AN421" s="278"/>
      <c r="AO421" s="278"/>
      <c r="AP421" s="278"/>
      <c r="AQ421" s="278"/>
      <c r="AR421" s="278"/>
      <c r="AS421" s="278"/>
    </row>
    <row r="422" spans="2:45" s="10" customFormat="1" x14ac:dyDescent="0.2">
      <c r="B422" s="14"/>
      <c r="C422" s="276"/>
      <c r="D422" s="277"/>
      <c r="E422" s="277"/>
      <c r="F422" s="277"/>
      <c r="G422" s="277"/>
      <c r="H422" s="277"/>
      <c r="I422" s="277"/>
      <c r="J422" s="277"/>
      <c r="K422" s="277"/>
      <c r="L422" s="277"/>
      <c r="M422" s="277"/>
      <c r="N422" s="277"/>
      <c r="O422" s="277"/>
      <c r="P422" s="277"/>
      <c r="Q422" s="277"/>
      <c r="R422" s="277"/>
      <c r="S422" s="277"/>
      <c r="T422" s="277"/>
      <c r="U422" s="277"/>
      <c r="V422" s="277"/>
      <c r="W422" s="277"/>
      <c r="X422" s="277"/>
      <c r="Y422" s="277"/>
      <c r="Z422" s="277"/>
      <c r="AA422" s="277"/>
      <c r="AB422" s="279"/>
      <c r="AC422" s="278"/>
      <c r="AD422" s="278"/>
      <c r="AE422" s="278"/>
      <c r="AF422" s="278"/>
      <c r="AG422" s="278"/>
      <c r="AH422" s="278"/>
      <c r="AI422" s="278"/>
      <c r="AJ422" s="278"/>
      <c r="AK422" s="278"/>
      <c r="AL422" s="278"/>
      <c r="AM422" s="278"/>
      <c r="AN422" s="278"/>
      <c r="AO422" s="278"/>
      <c r="AP422" s="278"/>
      <c r="AQ422" s="278"/>
      <c r="AR422" s="278"/>
      <c r="AS422" s="278"/>
    </row>
    <row r="423" spans="2:45" s="10" customFormat="1" x14ac:dyDescent="0.2">
      <c r="B423" s="14"/>
      <c r="C423" s="276"/>
      <c r="D423" s="277"/>
      <c r="E423" s="277"/>
      <c r="F423" s="277"/>
      <c r="G423" s="277"/>
      <c r="H423" s="277"/>
      <c r="I423" s="277"/>
      <c r="J423" s="277"/>
      <c r="K423" s="277"/>
      <c r="L423" s="277"/>
      <c r="M423" s="277"/>
      <c r="N423" s="277"/>
      <c r="O423" s="277"/>
      <c r="P423" s="277"/>
      <c r="Q423" s="277"/>
      <c r="R423" s="277"/>
      <c r="S423" s="277"/>
      <c r="T423" s="277"/>
      <c r="U423" s="277"/>
      <c r="V423" s="277"/>
      <c r="W423" s="277"/>
      <c r="X423" s="277"/>
      <c r="Y423" s="277"/>
      <c r="Z423" s="277"/>
      <c r="AA423" s="277"/>
      <c r="AB423" s="279"/>
      <c r="AC423" s="278"/>
      <c r="AD423" s="278"/>
      <c r="AE423" s="278"/>
      <c r="AF423" s="278"/>
      <c r="AG423" s="278"/>
      <c r="AH423" s="278"/>
      <c r="AI423" s="278"/>
      <c r="AJ423" s="278"/>
      <c r="AK423" s="278"/>
      <c r="AL423" s="278"/>
      <c r="AM423" s="278"/>
      <c r="AN423" s="278"/>
      <c r="AO423" s="278"/>
      <c r="AP423" s="278"/>
      <c r="AQ423" s="278"/>
      <c r="AR423" s="278"/>
      <c r="AS423" s="278"/>
    </row>
    <row r="424" spans="2:45" s="10" customFormat="1" x14ac:dyDescent="0.2">
      <c r="B424" s="14"/>
      <c r="C424" s="276"/>
      <c r="D424" s="277"/>
      <c r="E424" s="277"/>
      <c r="F424" s="277"/>
      <c r="G424" s="277"/>
      <c r="H424" s="277"/>
      <c r="I424" s="277"/>
      <c r="J424" s="277"/>
      <c r="K424" s="277"/>
      <c r="L424" s="277"/>
      <c r="M424" s="277"/>
      <c r="N424" s="277"/>
      <c r="O424" s="277"/>
      <c r="P424" s="277"/>
      <c r="Q424" s="277"/>
      <c r="R424" s="277"/>
      <c r="S424" s="277"/>
      <c r="T424" s="277"/>
      <c r="U424" s="277"/>
      <c r="V424" s="277"/>
      <c r="W424" s="277"/>
      <c r="X424" s="277"/>
      <c r="Y424" s="277"/>
      <c r="Z424" s="277"/>
      <c r="AA424" s="277"/>
      <c r="AB424" s="279"/>
      <c r="AC424" s="278"/>
      <c r="AD424" s="278"/>
      <c r="AE424" s="278"/>
      <c r="AF424" s="278"/>
      <c r="AG424" s="278"/>
      <c r="AH424" s="278"/>
      <c r="AI424" s="278"/>
      <c r="AJ424" s="278"/>
      <c r="AK424" s="278"/>
      <c r="AL424" s="278"/>
      <c r="AM424" s="278"/>
      <c r="AN424" s="278"/>
      <c r="AO424" s="278"/>
      <c r="AP424" s="278"/>
      <c r="AQ424" s="278"/>
      <c r="AR424" s="278"/>
      <c r="AS424" s="278"/>
    </row>
    <row r="425" spans="2:45" s="10" customFormat="1" x14ac:dyDescent="0.2">
      <c r="B425" s="14"/>
      <c r="C425" s="276"/>
      <c r="D425" s="277"/>
      <c r="E425" s="277"/>
      <c r="F425" s="277"/>
      <c r="G425" s="277"/>
      <c r="H425" s="277"/>
      <c r="I425" s="277"/>
      <c r="J425" s="277"/>
      <c r="K425" s="277"/>
      <c r="L425" s="277"/>
      <c r="M425" s="277"/>
      <c r="N425" s="277"/>
      <c r="O425" s="277"/>
      <c r="P425" s="277"/>
      <c r="Q425" s="277"/>
      <c r="R425" s="277"/>
      <c r="S425" s="277"/>
      <c r="T425" s="277"/>
      <c r="U425" s="277"/>
      <c r="V425" s="277"/>
      <c r="W425" s="277"/>
      <c r="X425" s="277"/>
      <c r="Y425" s="277"/>
      <c r="Z425" s="277"/>
      <c r="AA425" s="277"/>
      <c r="AB425" s="279"/>
      <c r="AC425" s="278"/>
      <c r="AD425" s="278"/>
      <c r="AE425" s="278"/>
      <c r="AF425" s="278"/>
      <c r="AG425" s="278"/>
      <c r="AH425" s="278"/>
      <c r="AI425" s="278"/>
      <c r="AJ425" s="278"/>
      <c r="AK425" s="278"/>
      <c r="AL425" s="278"/>
      <c r="AM425" s="278"/>
      <c r="AN425" s="278"/>
      <c r="AO425" s="278"/>
      <c r="AP425" s="278"/>
      <c r="AQ425" s="278"/>
      <c r="AR425" s="278"/>
      <c r="AS425" s="278"/>
    </row>
    <row r="426" spans="2:45" s="10" customFormat="1" x14ac:dyDescent="0.2">
      <c r="B426" s="14"/>
      <c r="C426" s="276"/>
      <c r="D426" s="277"/>
      <c r="E426" s="277"/>
      <c r="F426" s="277"/>
      <c r="G426" s="277"/>
      <c r="H426" s="277"/>
      <c r="I426" s="277"/>
      <c r="J426" s="277"/>
      <c r="K426" s="277"/>
      <c r="L426" s="277"/>
      <c r="M426" s="277"/>
      <c r="N426" s="277"/>
      <c r="O426" s="277"/>
      <c r="P426" s="277"/>
      <c r="Q426" s="277"/>
      <c r="R426" s="277"/>
      <c r="S426" s="277"/>
      <c r="T426" s="277"/>
      <c r="U426" s="277"/>
      <c r="V426" s="277"/>
      <c r="W426" s="277"/>
      <c r="X426" s="277"/>
      <c r="Y426" s="277"/>
      <c r="Z426" s="277"/>
      <c r="AA426" s="277"/>
      <c r="AB426" s="279"/>
      <c r="AC426" s="278"/>
      <c r="AD426" s="278"/>
      <c r="AE426" s="278"/>
      <c r="AF426" s="278"/>
      <c r="AG426" s="278"/>
      <c r="AH426" s="278"/>
      <c r="AI426" s="278"/>
      <c r="AJ426" s="278"/>
      <c r="AK426" s="278"/>
      <c r="AL426" s="278"/>
      <c r="AM426" s="278"/>
      <c r="AN426" s="278"/>
      <c r="AO426" s="278"/>
      <c r="AP426" s="278"/>
      <c r="AQ426" s="278"/>
      <c r="AR426" s="278"/>
      <c r="AS426" s="278"/>
    </row>
    <row r="427" spans="2:45" s="10" customFormat="1" x14ac:dyDescent="0.2">
      <c r="B427" s="14"/>
      <c r="C427" s="276"/>
      <c r="D427" s="277"/>
      <c r="E427" s="277"/>
      <c r="F427" s="277"/>
      <c r="G427" s="277"/>
      <c r="H427" s="277"/>
      <c r="I427" s="277"/>
      <c r="J427" s="277"/>
      <c r="K427" s="277"/>
      <c r="L427" s="277"/>
      <c r="M427" s="277"/>
      <c r="N427" s="277"/>
      <c r="O427" s="277"/>
      <c r="P427" s="277"/>
      <c r="Q427" s="277"/>
      <c r="R427" s="277"/>
      <c r="S427" s="277"/>
      <c r="T427" s="277"/>
      <c r="U427" s="277"/>
      <c r="V427" s="277"/>
      <c r="W427" s="277"/>
      <c r="X427" s="277"/>
      <c r="Y427" s="277"/>
      <c r="Z427" s="277"/>
      <c r="AA427" s="277"/>
      <c r="AB427" s="279"/>
      <c r="AC427" s="278"/>
      <c r="AD427" s="278"/>
      <c r="AE427" s="278"/>
      <c r="AF427" s="278"/>
      <c r="AG427" s="278"/>
      <c r="AH427" s="278"/>
      <c r="AI427" s="278"/>
      <c r="AJ427" s="278"/>
      <c r="AK427" s="278"/>
      <c r="AL427" s="278"/>
      <c r="AM427" s="278"/>
      <c r="AN427" s="278"/>
      <c r="AO427" s="278"/>
      <c r="AP427" s="278"/>
      <c r="AQ427" s="278"/>
      <c r="AR427" s="278"/>
      <c r="AS427" s="278"/>
    </row>
    <row r="428" spans="2:45" s="10" customFormat="1" x14ac:dyDescent="0.2">
      <c r="B428" s="14"/>
      <c r="C428" s="276"/>
      <c r="D428" s="277"/>
      <c r="E428" s="277"/>
      <c r="F428" s="277"/>
      <c r="G428" s="277"/>
      <c r="H428" s="277"/>
      <c r="I428" s="277"/>
      <c r="J428" s="277"/>
      <c r="K428" s="277"/>
      <c r="L428" s="277"/>
      <c r="M428" s="277"/>
      <c r="N428" s="277"/>
      <c r="O428" s="277"/>
      <c r="P428" s="277"/>
      <c r="Q428" s="277"/>
      <c r="R428" s="277"/>
      <c r="S428" s="277"/>
      <c r="T428" s="277"/>
      <c r="U428" s="277"/>
      <c r="V428" s="277"/>
      <c r="W428" s="277"/>
      <c r="X428" s="277"/>
      <c r="Y428" s="277"/>
      <c r="Z428" s="277"/>
      <c r="AA428" s="277"/>
      <c r="AB428" s="279"/>
      <c r="AC428" s="278"/>
      <c r="AD428" s="278"/>
      <c r="AE428" s="278"/>
      <c r="AF428" s="278"/>
      <c r="AG428" s="278"/>
      <c r="AH428" s="278"/>
      <c r="AI428" s="278"/>
      <c r="AJ428" s="278"/>
      <c r="AK428" s="278"/>
      <c r="AL428" s="278"/>
      <c r="AM428" s="278"/>
      <c r="AN428" s="278"/>
      <c r="AO428" s="278"/>
      <c r="AP428" s="278"/>
      <c r="AQ428" s="278"/>
      <c r="AR428" s="278"/>
      <c r="AS428" s="278"/>
    </row>
    <row r="429" spans="2:45" s="10" customFormat="1" x14ac:dyDescent="0.2">
      <c r="B429" s="14"/>
      <c r="C429" s="276"/>
      <c r="D429" s="277"/>
      <c r="E429" s="277"/>
      <c r="F429" s="277"/>
      <c r="G429" s="277"/>
      <c r="H429" s="277"/>
      <c r="I429" s="277"/>
      <c r="J429" s="277"/>
      <c r="K429" s="277"/>
      <c r="L429" s="277"/>
      <c r="M429" s="277"/>
      <c r="N429" s="277"/>
      <c r="O429" s="277"/>
      <c r="P429" s="277"/>
      <c r="Q429" s="277"/>
      <c r="R429" s="277"/>
      <c r="S429" s="277"/>
      <c r="T429" s="277"/>
      <c r="U429" s="277"/>
      <c r="V429" s="277"/>
      <c r="W429" s="277"/>
      <c r="X429" s="277"/>
      <c r="Y429" s="277"/>
      <c r="Z429" s="277"/>
      <c r="AA429" s="277"/>
      <c r="AB429" s="279"/>
      <c r="AC429" s="278"/>
      <c r="AD429" s="278"/>
      <c r="AE429" s="278"/>
      <c r="AF429" s="278"/>
      <c r="AG429" s="278"/>
      <c r="AH429" s="278"/>
      <c r="AI429" s="278"/>
      <c r="AJ429" s="278"/>
      <c r="AK429" s="278"/>
      <c r="AL429" s="278"/>
      <c r="AM429" s="278"/>
      <c r="AN429" s="278"/>
      <c r="AO429" s="278"/>
      <c r="AP429" s="278"/>
      <c r="AQ429" s="278"/>
      <c r="AR429" s="278"/>
      <c r="AS429" s="278"/>
    </row>
    <row r="430" spans="2:45" s="10" customFormat="1" x14ac:dyDescent="0.2">
      <c r="B430" s="14"/>
      <c r="C430" s="276"/>
      <c r="D430" s="277"/>
      <c r="E430" s="277"/>
      <c r="F430" s="277"/>
      <c r="G430" s="277"/>
      <c r="H430" s="277"/>
      <c r="I430" s="277"/>
      <c r="J430" s="277"/>
      <c r="K430" s="277"/>
      <c r="L430" s="277"/>
      <c r="M430" s="277"/>
      <c r="N430" s="277"/>
      <c r="O430" s="277"/>
      <c r="P430" s="277"/>
      <c r="Q430" s="277"/>
      <c r="R430" s="277"/>
      <c r="S430" s="277"/>
      <c r="T430" s="277"/>
      <c r="U430" s="277"/>
      <c r="V430" s="277"/>
      <c r="W430" s="277"/>
      <c r="X430" s="277"/>
      <c r="Y430" s="277"/>
      <c r="Z430" s="277"/>
      <c r="AA430" s="277"/>
      <c r="AB430" s="279"/>
      <c r="AC430" s="278"/>
      <c r="AD430" s="278"/>
      <c r="AE430" s="278"/>
      <c r="AF430" s="278"/>
      <c r="AG430" s="278"/>
      <c r="AH430" s="278"/>
      <c r="AI430" s="278"/>
      <c r="AJ430" s="278"/>
      <c r="AK430" s="278"/>
      <c r="AL430" s="278"/>
      <c r="AM430" s="278"/>
      <c r="AN430" s="278"/>
      <c r="AO430" s="278"/>
      <c r="AP430" s="278"/>
      <c r="AQ430" s="278"/>
      <c r="AR430" s="278"/>
      <c r="AS430" s="278"/>
    </row>
    <row r="431" spans="2:45" s="10" customFormat="1" x14ac:dyDescent="0.2">
      <c r="B431" s="14"/>
      <c r="C431" s="276"/>
      <c r="D431" s="277"/>
      <c r="E431" s="277"/>
      <c r="F431" s="277"/>
      <c r="G431" s="277"/>
      <c r="H431" s="277"/>
      <c r="I431" s="277"/>
      <c r="J431" s="277"/>
      <c r="K431" s="277"/>
      <c r="L431" s="277"/>
      <c r="M431" s="277"/>
      <c r="N431" s="277"/>
      <c r="O431" s="277"/>
      <c r="P431" s="277"/>
      <c r="Q431" s="277"/>
      <c r="R431" s="277"/>
      <c r="S431" s="277"/>
      <c r="T431" s="277"/>
      <c r="U431" s="277"/>
      <c r="V431" s="277"/>
      <c r="W431" s="277"/>
      <c r="X431" s="277"/>
      <c r="Y431" s="277"/>
      <c r="Z431" s="277"/>
      <c r="AA431" s="277"/>
      <c r="AB431" s="279"/>
      <c r="AC431" s="278"/>
      <c r="AD431" s="278"/>
      <c r="AE431" s="278"/>
      <c r="AF431" s="278"/>
      <c r="AG431" s="278"/>
      <c r="AH431" s="278"/>
      <c r="AI431" s="278"/>
      <c r="AJ431" s="278"/>
      <c r="AK431" s="278"/>
      <c r="AL431" s="278"/>
      <c r="AM431" s="278"/>
      <c r="AN431" s="278"/>
      <c r="AO431" s="278"/>
      <c r="AP431" s="278"/>
      <c r="AQ431" s="278"/>
      <c r="AR431" s="278"/>
      <c r="AS431" s="278"/>
    </row>
    <row r="432" spans="2:45" s="10" customFormat="1" x14ac:dyDescent="0.2">
      <c r="B432" s="14"/>
      <c r="C432" s="276"/>
      <c r="D432" s="277"/>
      <c r="E432" s="277"/>
      <c r="F432" s="277"/>
      <c r="G432" s="277"/>
      <c r="H432" s="277"/>
      <c r="I432" s="277"/>
      <c r="J432" s="277"/>
      <c r="K432" s="277"/>
      <c r="L432" s="277"/>
      <c r="M432" s="277"/>
      <c r="N432" s="277"/>
      <c r="O432" s="277"/>
      <c r="P432" s="277"/>
      <c r="Q432" s="277"/>
      <c r="R432" s="277"/>
      <c r="S432" s="277"/>
      <c r="T432" s="277"/>
      <c r="U432" s="277"/>
      <c r="V432" s="277"/>
      <c r="W432" s="277"/>
      <c r="X432" s="277"/>
      <c r="Y432" s="277"/>
      <c r="Z432" s="277"/>
      <c r="AA432" s="277"/>
      <c r="AB432" s="279"/>
      <c r="AC432" s="278"/>
      <c r="AD432" s="278"/>
      <c r="AE432" s="278"/>
      <c r="AF432" s="278"/>
      <c r="AG432" s="278"/>
      <c r="AH432" s="278"/>
      <c r="AI432" s="278"/>
      <c r="AJ432" s="278"/>
      <c r="AK432" s="278"/>
      <c r="AL432" s="278"/>
      <c r="AM432" s="278"/>
      <c r="AN432" s="278"/>
      <c r="AO432" s="278"/>
      <c r="AP432" s="278"/>
      <c r="AQ432" s="278"/>
      <c r="AR432" s="278"/>
      <c r="AS432" s="278"/>
    </row>
    <row r="433" spans="2:45" s="10" customFormat="1" x14ac:dyDescent="0.2">
      <c r="B433" s="14"/>
      <c r="C433" s="276"/>
      <c r="D433" s="277"/>
      <c r="E433" s="277"/>
      <c r="F433" s="277"/>
      <c r="G433" s="277"/>
      <c r="H433" s="277"/>
      <c r="I433" s="277"/>
      <c r="J433" s="277"/>
      <c r="K433" s="277"/>
      <c r="L433" s="277"/>
      <c r="M433" s="277"/>
      <c r="N433" s="277"/>
      <c r="O433" s="277"/>
      <c r="P433" s="277"/>
      <c r="Q433" s="277"/>
      <c r="R433" s="277"/>
      <c r="S433" s="277"/>
      <c r="T433" s="277"/>
      <c r="U433" s="277"/>
      <c r="V433" s="277"/>
      <c r="W433" s="277"/>
      <c r="X433" s="277"/>
      <c r="Y433" s="277"/>
      <c r="Z433" s="277"/>
      <c r="AA433" s="277"/>
      <c r="AB433" s="279"/>
      <c r="AC433" s="278"/>
      <c r="AD433" s="278"/>
      <c r="AE433" s="278"/>
      <c r="AF433" s="278"/>
      <c r="AG433" s="278"/>
      <c r="AH433" s="278"/>
      <c r="AI433" s="278"/>
      <c r="AJ433" s="278"/>
      <c r="AK433" s="278"/>
      <c r="AL433" s="278"/>
      <c r="AM433" s="278"/>
      <c r="AN433" s="278"/>
      <c r="AO433" s="278"/>
      <c r="AP433" s="278"/>
      <c r="AQ433" s="278"/>
      <c r="AR433" s="278"/>
      <c r="AS433" s="278"/>
    </row>
    <row r="434" spans="2:45" s="10" customFormat="1" x14ac:dyDescent="0.2">
      <c r="B434" s="14"/>
      <c r="C434" s="276"/>
      <c r="D434" s="277"/>
      <c r="E434" s="277"/>
      <c r="F434" s="277"/>
      <c r="G434" s="277"/>
      <c r="H434" s="277"/>
      <c r="I434" s="277"/>
      <c r="J434" s="277"/>
      <c r="K434" s="277"/>
      <c r="L434" s="277"/>
      <c r="M434" s="277"/>
      <c r="N434" s="277"/>
      <c r="O434" s="277"/>
      <c r="P434" s="277"/>
      <c r="Q434" s="277"/>
      <c r="R434" s="277"/>
      <c r="S434" s="277"/>
      <c r="T434" s="277"/>
      <c r="U434" s="277"/>
      <c r="V434" s="277"/>
      <c r="W434" s="277"/>
      <c r="X434" s="277"/>
      <c r="Y434" s="277"/>
      <c r="Z434" s="277"/>
      <c r="AA434" s="277"/>
      <c r="AB434" s="279"/>
      <c r="AC434" s="278"/>
      <c r="AD434" s="278"/>
      <c r="AE434" s="278"/>
      <c r="AF434" s="278"/>
      <c r="AG434" s="278"/>
      <c r="AH434" s="278"/>
      <c r="AI434" s="278"/>
      <c r="AJ434" s="278"/>
      <c r="AK434" s="278"/>
      <c r="AL434" s="278"/>
      <c r="AM434" s="278"/>
      <c r="AN434" s="278"/>
      <c r="AO434" s="278"/>
      <c r="AP434" s="278"/>
      <c r="AQ434" s="278"/>
      <c r="AR434" s="278"/>
      <c r="AS434" s="278"/>
    </row>
    <row r="435" spans="2:45" s="10" customFormat="1" x14ac:dyDescent="0.2">
      <c r="B435" s="14"/>
      <c r="C435" s="276"/>
      <c r="D435" s="277"/>
      <c r="E435" s="277"/>
      <c r="F435" s="277"/>
      <c r="G435" s="277"/>
      <c r="H435" s="277"/>
      <c r="I435" s="277"/>
      <c r="J435" s="277"/>
      <c r="K435" s="277"/>
      <c r="L435" s="277"/>
      <c r="M435" s="277"/>
      <c r="N435" s="277"/>
      <c r="O435" s="277"/>
      <c r="P435" s="277"/>
      <c r="Q435" s="277"/>
      <c r="R435" s="277"/>
      <c r="S435" s="277"/>
      <c r="T435" s="277"/>
      <c r="U435" s="277"/>
      <c r="V435" s="277"/>
      <c r="W435" s="277"/>
      <c r="X435" s="277"/>
      <c r="Y435" s="277"/>
      <c r="Z435" s="277"/>
      <c r="AA435" s="277"/>
      <c r="AB435" s="279"/>
      <c r="AC435" s="278"/>
      <c r="AD435" s="278"/>
      <c r="AE435" s="278"/>
      <c r="AF435" s="278"/>
      <c r="AG435" s="278"/>
      <c r="AH435" s="278"/>
      <c r="AI435" s="278"/>
      <c r="AJ435" s="278"/>
      <c r="AK435" s="278"/>
      <c r="AL435" s="278"/>
      <c r="AM435" s="278"/>
      <c r="AN435" s="278"/>
      <c r="AO435" s="278"/>
      <c r="AP435" s="278"/>
      <c r="AQ435" s="278"/>
      <c r="AR435" s="278"/>
      <c r="AS435" s="278"/>
    </row>
    <row r="436" spans="2:45" s="10" customFormat="1" x14ac:dyDescent="0.2">
      <c r="B436" s="14"/>
      <c r="C436" s="276"/>
      <c r="D436" s="277"/>
      <c r="E436" s="277"/>
      <c r="F436" s="277"/>
      <c r="G436" s="277"/>
      <c r="H436" s="277"/>
      <c r="I436" s="277"/>
      <c r="J436" s="277"/>
      <c r="K436" s="277"/>
      <c r="L436" s="277"/>
      <c r="M436" s="277"/>
      <c r="N436" s="277"/>
      <c r="O436" s="277"/>
      <c r="P436" s="277"/>
      <c r="Q436" s="277"/>
      <c r="R436" s="277"/>
      <c r="S436" s="277"/>
      <c r="T436" s="277"/>
      <c r="U436" s="277"/>
      <c r="V436" s="277"/>
      <c r="W436" s="277"/>
      <c r="X436" s="277"/>
      <c r="Y436" s="277"/>
      <c r="Z436" s="277"/>
      <c r="AA436" s="277"/>
      <c r="AB436" s="279"/>
      <c r="AC436" s="278"/>
      <c r="AD436" s="278"/>
      <c r="AE436" s="278"/>
      <c r="AF436" s="278"/>
      <c r="AG436" s="278"/>
      <c r="AH436" s="278"/>
      <c r="AI436" s="278"/>
      <c r="AJ436" s="278"/>
      <c r="AK436" s="278"/>
      <c r="AL436" s="278"/>
      <c r="AM436" s="278"/>
      <c r="AN436" s="278"/>
      <c r="AO436" s="278"/>
      <c r="AP436" s="278"/>
      <c r="AQ436" s="278"/>
      <c r="AR436" s="278"/>
      <c r="AS436" s="278"/>
    </row>
    <row r="437" spans="2:45" s="10" customFormat="1" x14ac:dyDescent="0.2">
      <c r="B437" s="14"/>
      <c r="C437" s="276"/>
      <c r="D437" s="277"/>
      <c r="E437" s="277"/>
      <c r="F437" s="277"/>
      <c r="G437" s="277"/>
      <c r="H437" s="277"/>
      <c r="I437" s="277"/>
      <c r="J437" s="277"/>
      <c r="K437" s="277"/>
      <c r="L437" s="277"/>
      <c r="M437" s="277"/>
      <c r="N437" s="277"/>
      <c r="O437" s="277"/>
      <c r="P437" s="277"/>
      <c r="Q437" s="277"/>
      <c r="R437" s="277"/>
      <c r="S437" s="277"/>
      <c r="T437" s="277"/>
      <c r="U437" s="277"/>
      <c r="V437" s="277"/>
      <c r="W437" s="277"/>
      <c r="X437" s="277"/>
      <c r="Y437" s="277"/>
      <c r="Z437" s="277"/>
      <c r="AA437" s="277"/>
      <c r="AB437" s="279"/>
      <c r="AC437" s="278"/>
      <c r="AD437" s="278"/>
      <c r="AE437" s="278"/>
      <c r="AF437" s="278"/>
      <c r="AG437" s="278"/>
      <c r="AH437" s="278"/>
      <c r="AI437" s="278"/>
      <c r="AJ437" s="278"/>
      <c r="AK437" s="278"/>
      <c r="AL437" s="278"/>
      <c r="AM437" s="278"/>
      <c r="AN437" s="278"/>
      <c r="AO437" s="278"/>
      <c r="AP437" s="278"/>
      <c r="AQ437" s="278"/>
      <c r="AR437" s="278"/>
      <c r="AS437" s="278"/>
    </row>
    <row r="438" spans="2:45" s="10" customFormat="1" x14ac:dyDescent="0.2">
      <c r="B438" s="14"/>
      <c r="C438" s="276"/>
      <c r="D438" s="277"/>
      <c r="E438" s="277"/>
      <c r="F438" s="277"/>
      <c r="G438" s="277"/>
      <c r="H438" s="277"/>
      <c r="I438" s="277"/>
      <c r="J438" s="277"/>
      <c r="K438" s="277"/>
      <c r="L438" s="277"/>
      <c r="M438" s="277"/>
      <c r="N438" s="277"/>
      <c r="O438" s="277"/>
      <c r="P438" s="277"/>
      <c r="Q438" s="277"/>
      <c r="R438" s="277"/>
      <c r="S438" s="277"/>
      <c r="T438" s="277"/>
      <c r="U438" s="277"/>
      <c r="V438" s="277"/>
      <c r="W438" s="277"/>
      <c r="X438" s="277"/>
      <c r="Y438" s="277"/>
      <c r="Z438" s="277"/>
      <c r="AA438" s="277"/>
      <c r="AB438" s="279"/>
      <c r="AC438" s="278"/>
      <c r="AD438" s="278"/>
      <c r="AE438" s="278"/>
      <c r="AF438" s="278"/>
      <c r="AG438" s="278"/>
      <c r="AH438" s="278"/>
      <c r="AI438" s="278"/>
      <c r="AJ438" s="278"/>
      <c r="AK438" s="278"/>
      <c r="AL438" s="278"/>
      <c r="AM438" s="278"/>
      <c r="AN438" s="278"/>
      <c r="AO438" s="278"/>
      <c r="AP438" s="278"/>
      <c r="AQ438" s="278"/>
      <c r="AR438" s="278"/>
      <c r="AS438" s="278"/>
    </row>
    <row r="439" spans="2:45" s="10" customFormat="1" x14ac:dyDescent="0.2">
      <c r="B439" s="14"/>
      <c r="C439" s="276"/>
      <c r="D439" s="277"/>
      <c r="E439" s="277"/>
      <c r="F439" s="277"/>
      <c r="G439" s="277"/>
      <c r="H439" s="277"/>
      <c r="I439" s="277"/>
      <c r="J439" s="277"/>
      <c r="K439" s="277"/>
      <c r="L439" s="277"/>
      <c r="M439" s="277"/>
      <c r="N439" s="277"/>
      <c r="O439" s="277"/>
      <c r="P439" s="277"/>
      <c r="Q439" s="277"/>
      <c r="R439" s="277"/>
      <c r="S439" s="277"/>
      <c r="T439" s="277"/>
      <c r="U439" s="277"/>
      <c r="V439" s="277"/>
      <c r="W439" s="277"/>
      <c r="X439" s="277"/>
      <c r="Y439" s="277"/>
      <c r="Z439" s="277"/>
      <c r="AA439" s="277"/>
      <c r="AB439" s="279"/>
      <c r="AC439" s="278"/>
      <c r="AD439" s="278"/>
      <c r="AE439" s="278"/>
      <c r="AF439" s="278"/>
      <c r="AG439" s="278"/>
      <c r="AH439" s="278"/>
      <c r="AI439" s="278"/>
      <c r="AJ439" s="278"/>
      <c r="AK439" s="278"/>
      <c r="AL439" s="278"/>
      <c r="AM439" s="278"/>
      <c r="AN439" s="278"/>
      <c r="AO439" s="278"/>
      <c r="AP439" s="278"/>
      <c r="AQ439" s="278"/>
      <c r="AR439" s="278"/>
      <c r="AS439" s="278"/>
    </row>
    <row r="440" spans="2:45" s="10" customFormat="1" x14ac:dyDescent="0.2">
      <c r="B440" s="14"/>
      <c r="C440" s="276"/>
      <c r="D440" s="277"/>
      <c r="E440" s="277"/>
      <c r="F440" s="277"/>
      <c r="G440" s="277"/>
      <c r="H440" s="277"/>
      <c r="I440" s="277"/>
      <c r="J440" s="277"/>
      <c r="K440" s="277"/>
      <c r="L440" s="277"/>
      <c r="M440" s="277"/>
      <c r="N440" s="277"/>
      <c r="O440" s="277"/>
      <c r="P440" s="277"/>
      <c r="Q440" s="277"/>
      <c r="R440" s="277"/>
      <c r="S440" s="277"/>
      <c r="T440" s="277"/>
      <c r="U440" s="277"/>
      <c r="V440" s="277"/>
      <c r="W440" s="277"/>
      <c r="X440" s="277"/>
      <c r="Y440" s="277"/>
      <c r="Z440" s="277"/>
      <c r="AA440" s="277"/>
      <c r="AB440" s="279"/>
      <c r="AC440" s="278"/>
      <c r="AD440" s="278"/>
      <c r="AE440" s="278"/>
      <c r="AF440" s="278"/>
      <c r="AG440" s="278"/>
      <c r="AH440" s="278"/>
      <c r="AI440" s="278"/>
      <c r="AJ440" s="278"/>
      <c r="AK440" s="278"/>
      <c r="AL440" s="278"/>
      <c r="AM440" s="278"/>
      <c r="AN440" s="278"/>
      <c r="AO440" s="278"/>
      <c r="AP440" s="278"/>
      <c r="AQ440" s="278"/>
      <c r="AR440" s="278"/>
      <c r="AS440" s="278"/>
    </row>
    <row r="441" spans="2:45" s="10" customFormat="1" x14ac:dyDescent="0.2">
      <c r="B441" s="14"/>
      <c r="C441" s="276"/>
      <c r="D441" s="277"/>
      <c r="E441" s="277"/>
      <c r="F441" s="277"/>
      <c r="G441" s="277"/>
      <c r="H441" s="277"/>
      <c r="I441" s="277"/>
      <c r="J441" s="277"/>
      <c r="K441" s="277"/>
      <c r="L441" s="277"/>
      <c r="M441" s="277"/>
      <c r="N441" s="277"/>
      <c r="O441" s="277"/>
      <c r="P441" s="277"/>
      <c r="Q441" s="277"/>
      <c r="R441" s="277"/>
      <c r="S441" s="277"/>
      <c r="T441" s="277"/>
      <c r="U441" s="277"/>
      <c r="V441" s="277"/>
      <c r="W441" s="277"/>
      <c r="X441" s="277"/>
      <c r="Y441" s="277"/>
      <c r="Z441" s="277"/>
      <c r="AA441" s="277"/>
      <c r="AB441" s="279"/>
      <c r="AC441" s="278"/>
      <c r="AD441" s="278"/>
      <c r="AE441" s="278"/>
      <c r="AF441" s="278"/>
      <c r="AG441" s="278"/>
      <c r="AH441" s="278"/>
      <c r="AI441" s="278"/>
      <c r="AJ441" s="278"/>
      <c r="AK441" s="278"/>
      <c r="AL441" s="278"/>
      <c r="AM441" s="278"/>
      <c r="AN441" s="278"/>
      <c r="AO441" s="278"/>
      <c r="AP441" s="278"/>
      <c r="AQ441" s="278"/>
      <c r="AR441" s="278"/>
      <c r="AS441" s="278"/>
    </row>
    <row r="442" spans="2:45" s="10" customFormat="1" x14ac:dyDescent="0.2">
      <c r="B442" s="14"/>
      <c r="C442" s="276"/>
      <c r="D442" s="277"/>
      <c r="E442" s="277"/>
      <c r="F442" s="277"/>
      <c r="G442" s="277"/>
      <c r="H442" s="277"/>
      <c r="I442" s="277"/>
      <c r="J442" s="277"/>
      <c r="K442" s="277"/>
      <c r="L442" s="277"/>
      <c r="M442" s="277"/>
      <c r="N442" s="277"/>
      <c r="O442" s="277"/>
      <c r="P442" s="277"/>
      <c r="Q442" s="277"/>
      <c r="R442" s="277"/>
      <c r="S442" s="277"/>
      <c r="T442" s="277"/>
      <c r="U442" s="277"/>
      <c r="V442" s="277"/>
      <c r="W442" s="277"/>
      <c r="X442" s="277"/>
      <c r="Y442" s="277"/>
      <c r="Z442" s="277"/>
      <c r="AA442" s="277"/>
      <c r="AB442" s="279"/>
      <c r="AC442" s="278"/>
      <c r="AD442" s="278"/>
      <c r="AE442" s="278"/>
      <c r="AF442" s="278"/>
      <c r="AG442" s="278"/>
      <c r="AH442" s="278"/>
      <c r="AI442" s="278"/>
      <c r="AJ442" s="278"/>
      <c r="AK442" s="278"/>
      <c r="AL442" s="278"/>
      <c r="AM442" s="278"/>
      <c r="AN442" s="278"/>
      <c r="AO442" s="278"/>
      <c r="AP442" s="278"/>
      <c r="AQ442" s="278"/>
      <c r="AR442" s="278"/>
      <c r="AS442" s="278"/>
    </row>
    <row r="443" spans="2:45" s="10" customFormat="1" x14ac:dyDescent="0.2">
      <c r="B443" s="14"/>
      <c r="C443" s="276"/>
      <c r="D443" s="277"/>
      <c r="E443" s="277"/>
      <c r="F443" s="277"/>
      <c r="G443" s="277"/>
      <c r="H443" s="277"/>
      <c r="I443" s="277"/>
      <c r="J443" s="277"/>
      <c r="K443" s="277"/>
      <c r="L443" s="277"/>
      <c r="M443" s="277"/>
      <c r="N443" s="277"/>
      <c r="O443" s="277"/>
      <c r="P443" s="277"/>
      <c r="Q443" s="277"/>
      <c r="R443" s="277"/>
      <c r="S443" s="277"/>
      <c r="T443" s="277"/>
      <c r="U443" s="277"/>
      <c r="V443" s="277"/>
      <c r="W443" s="277"/>
      <c r="X443" s="277"/>
      <c r="Y443" s="277"/>
      <c r="Z443" s="277"/>
      <c r="AA443" s="277"/>
      <c r="AB443" s="279"/>
      <c r="AC443" s="278"/>
      <c r="AD443" s="278"/>
      <c r="AE443" s="278"/>
      <c r="AF443" s="278"/>
      <c r="AG443" s="278"/>
      <c r="AH443" s="278"/>
      <c r="AI443" s="278"/>
      <c r="AJ443" s="278"/>
      <c r="AK443" s="278"/>
      <c r="AL443" s="278"/>
      <c r="AM443" s="278"/>
      <c r="AN443" s="278"/>
      <c r="AO443" s="278"/>
      <c r="AP443" s="278"/>
      <c r="AQ443" s="278"/>
      <c r="AR443" s="278"/>
      <c r="AS443" s="278"/>
    </row>
    <row r="444" spans="2:45" s="10" customFormat="1" x14ac:dyDescent="0.2">
      <c r="B444" s="14"/>
      <c r="C444" s="276"/>
      <c r="D444" s="277"/>
      <c r="E444" s="277"/>
      <c r="F444" s="277"/>
      <c r="G444" s="277"/>
      <c r="H444" s="277"/>
      <c r="I444" s="277"/>
      <c r="J444" s="277"/>
      <c r="K444" s="277"/>
      <c r="L444" s="277"/>
      <c r="M444" s="277"/>
      <c r="N444" s="277"/>
      <c r="O444" s="277"/>
      <c r="P444" s="277"/>
      <c r="Q444" s="277"/>
      <c r="R444" s="277"/>
      <c r="S444" s="277"/>
      <c r="T444" s="277"/>
      <c r="U444" s="277"/>
      <c r="V444" s="277"/>
      <c r="W444" s="277"/>
      <c r="X444" s="277"/>
      <c r="Y444" s="277"/>
      <c r="Z444" s="277"/>
      <c r="AA444" s="277"/>
      <c r="AB444" s="279"/>
      <c r="AC444" s="278"/>
      <c r="AD444" s="278"/>
      <c r="AE444" s="278"/>
      <c r="AF444" s="278"/>
      <c r="AG444" s="278"/>
      <c r="AH444" s="278"/>
      <c r="AI444" s="278"/>
      <c r="AJ444" s="278"/>
      <c r="AK444" s="278"/>
      <c r="AL444" s="278"/>
      <c r="AM444" s="278"/>
      <c r="AN444" s="278"/>
      <c r="AO444" s="278"/>
      <c r="AP444" s="278"/>
      <c r="AQ444" s="278"/>
      <c r="AR444" s="278"/>
      <c r="AS444" s="278"/>
    </row>
    <row r="445" spans="2:45" s="10" customFormat="1" x14ac:dyDescent="0.2">
      <c r="B445" s="14"/>
      <c r="C445" s="276"/>
      <c r="D445" s="277"/>
      <c r="E445" s="277"/>
      <c r="F445" s="277"/>
      <c r="G445" s="277"/>
      <c r="H445" s="277"/>
      <c r="I445" s="277"/>
      <c r="J445" s="277"/>
      <c r="K445" s="277"/>
      <c r="L445" s="277"/>
      <c r="M445" s="277"/>
      <c r="N445" s="277"/>
      <c r="O445" s="277"/>
      <c r="P445" s="277"/>
      <c r="Q445" s="277"/>
      <c r="R445" s="277"/>
      <c r="S445" s="277"/>
      <c r="T445" s="277"/>
      <c r="U445" s="277"/>
      <c r="V445" s="277"/>
      <c r="W445" s="277"/>
      <c r="X445" s="277"/>
      <c r="Y445" s="277"/>
      <c r="Z445" s="277"/>
      <c r="AA445" s="277"/>
      <c r="AB445" s="279"/>
      <c r="AC445" s="278"/>
      <c r="AD445" s="278"/>
      <c r="AE445" s="278"/>
      <c r="AF445" s="278"/>
      <c r="AG445" s="278"/>
      <c r="AH445" s="278"/>
      <c r="AI445" s="278"/>
      <c r="AJ445" s="278"/>
      <c r="AK445" s="278"/>
      <c r="AL445" s="278"/>
      <c r="AM445" s="278"/>
      <c r="AN445" s="278"/>
      <c r="AO445" s="278"/>
      <c r="AP445" s="278"/>
      <c r="AQ445" s="278"/>
      <c r="AR445" s="278"/>
      <c r="AS445" s="278"/>
    </row>
    <row r="446" spans="2:45" s="10" customFormat="1" x14ac:dyDescent="0.2">
      <c r="B446" s="14"/>
      <c r="C446" s="276"/>
      <c r="D446" s="277"/>
      <c r="E446" s="277"/>
      <c r="F446" s="277"/>
      <c r="G446" s="277"/>
      <c r="H446" s="277"/>
      <c r="I446" s="277"/>
      <c r="J446" s="277"/>
      <c r="K446" s="277"/>
      <c r="L446" s="277"/>
      <c r="M446" s="277"/>
      <c r="N446" s="277"/>
      <c r="O446" s="277"/>
      <c r="P446" s="277"/>
      <c r="Q446" s="277"/>
      <c r="R446" s="277"/>
      <c r="S446" s="277"/>
      <c r="T446" s="277"/>
      <c r="U446" s="277"/>
      <c r="V446" s="277"/>
      <c r="W446" s="277"/>
      <c r="X446" s="277"/>
      <c r="Y446" s="277"/>
      <c r="Z446" s="277"/>
      <c r="AA446" s="277"/>
      <c r="AB446" s="279"/>
      <c r="AC446" s="278"/>
      <c r="AD446" s="278"/>
      <c r="AE446" s="278"/>
      <c r="AF446" s="278"/>
      <c r="AG446" s="278"/>
      <c r="AH446" s="278"/>
      <c r="AI446" s="278"/>
      <c r="AJ446" s="278"/>
      <c r="AK446" s="278"/>
      <c r="AL446" s="278"/>
      <c r="AM446" s="278"/>
      <c r="AN446" s="278"/>
      <c r="AO446" s="278"/>
      <c r="AP446" s="278"/>
      <c r="AQ446" s="278"/>
      <c r="AR446" s="278"/>
      <c r="AS446" s="278"/>
    </row>
    <row r="447" spans="2:45" s="10" customFormat="1" x14ac:dyDescent="0.2">
      <c r="B447" s="14"/>
      <c r="C447" s="276"/>
      <c r="D447" s="277"/>
      <c r="E447" s="277"/>
      <c r="F447" s="277"/>
      <c r="G447" s="277"/>
      <c r="H447" s="277"/>
      <c r="I447" s="277"/>
      <c r="J447" s="277"/>
      <c r="K447" s="277"/>
      <c r="L447" s="277"/>
      <c r="M447" s="277"/>
      <c r="N447" s="277"/>
      <c r="O447" s="277"/>
      <c r="P447" s="277"/>
      <c r="Q447" s="277"/>
      <c r="R447" s="277"/>
      <c r="S447" s="277"/>
      <c r="T447" s="277"/>
      <c r="U447" s="277"/>
      <c r="V447" s="277"/>
      <c r="W447" s="277"/>
      <c r="X447" s="277"/>
      <c r="Y447" s="277"/>
      <c r="Z447" s="277"/>
      <c r="AA447" s="277"/>
      <c r="AB447" s="279"/>
      <c r="AC447" s="278"/>
      <c r="AD447" s="278"/>
      <c r="AE447" s="278"/>
      <c r="AF447" s="278"/>
      <c r="AG447" s="278"/>
      <c r="AH447" s="278"/>
      <c r="AI447" s="278"/>
      <c r="AJ447" s="278"/>
      <c r="AK447" s="278"/>
      <c r="AL447" s="278"/>
      <c r="AM447" s="278"/>
      <c r="AN447" s="278"/>
      <c r="AO447" s="278"/>
      <c r="AP447" s="278"/>
      <c r="AQ447" s="278"/>
      <c r="AR447" s="278"/>
      <c r="AS447" s="278"/>
    </row>
    <row r="448" spans="2:45" s="10" customFormat="1" x14ac:dyDescent="0.2">
      <c r="B448" s="14"/>
      <c r="C448" s="276"/>
      <c r="D448" s="277"/>
      <c r="E448" s="277"/>
      <c r="F448" s="277"/>
      <c r="G448" s="277"/>
      <c r="H448" s="277"/>
      <c r="I448" s="277"/>
      <c r="J448" s="277"/>
      <c r="K448" s="277"/>
      <c r="L448" s="277"/>
      <c r="M448" s="277"/>
      <c r="N448" s="277"/>
      <c r="O448" s="277"/>
      <c r="P448" s="277"/>
      <c r="Q448" s="277"/>
      <c r="R448" s="277"/>
      <c r="S448" s="277"/>
      <c r="T448" s="277"/>
      <c r="U448" s="277"/>
      <c r="V448" s="277"/>
      <c r="W448" s="277"/>
      <c r="X448" s="277"/>
      <c r="Y448" s="277"/>
      <c r="Z448" s="277"/>
      <c r="AA448" s="277"/>
      <c r="AB448" s="279"/>
      <c r="AC448" s="278"/>
      <c r="AD448" s="278"/>
      <c r="AE448" s="278"/>
      <c r="AF448" s="278"/>
      <c r="AG448" s="278"/>
      <c r="AH448" s="278"/>
      <c r="AI448" s="278"/>
      <c r="AJ448" s="278"/>
      <c r="AK448" s="278"/>
      <c r="AL448" s="278"/>
      <c r="AM448" s="278"/>
      <c r="AN448" s="278"/>
      <c r="AO448" s="278"/>
      <c r="AP448" s="278"/>
      <c r="AQ448" s="278"/>
      <c r="AR448" s="278"/>
      <c r="AS448" s="278"/>
    </row>
    <row r="449" spans="2:45" s="10" customFormat="1" x14ac:dyDescent="0.2">
      <c r="B449" s="14"/>
      <c r="C449" s="276"/>
      <c r="D449" s="277"/>
      <c r="E449" s="277"/>
      <c r="F449" s="277"/>
      <c r="G449" s="277"/>
      <c r="H449" s="277"/>
      <c r="I449" s="277"/>
      <c r="J449" s="277"/>
      <c r="K449" s="277"/>
      <c r="L449" s="277"/>
      <c r="M449" s="277"/>
      <c r="N449" s="277"/>
      <c r="O449" s="277"/>
      <c r="P449" s="277"/>
      <c r="Q449" s="277"/>
      <c r="R449" s="277"/>
      <c r="S449" s="277"/>
      <c r="T449" s="277"/>
      <c r="U449" s="277"/>
      <c r="V449" s="277"/>
      <c r="W449" s="277"/>
      <c r="X449" s="277"/>
      <c r="Y449" s="277"/>
      <c r="Z449" s="277"/>
      <c r="AA449" s="277"/>
      <c r="AB449" s="279"/>
      <c r="AC449" s="278"/>
      <c r="AD449" s="278"/>
      <c r="AE449" s="278"/>
      <c r="AF449" s="278"/>
      <c r="AG449" s="278"/>
      <c r="AH449" s="278"/>
      <c r="AI449" s="278"/>
      <c r="AJ449" s="278"/>
      <c r="AK449" s="278"/>
      <c r="AL449" s="278"/>
      <c r="AM449" s="278"/>
      <c r="AN449" s="278"/>
      <c r="AO449" s="278"/>
      <c r="AP449" s="278"/>
      <c r="AQ449" s="278"/>
      <c r="AR449" s="278"/>
      <c r="AS449" s="278"/>
    </row>
    <row r="450" spans="2:45" s="10" customFormat="1" x14ac:dyDescent="0.2">
      <c r="B450" s="14"/>
      <c r="C450" s="276"/>
      <c r="D450" s="277"/>
      <c r="E450" s="277"/>
      <c r="F450" s="277"/>
      <c r="G450" s="277"/>
      <c r="H450" s="277"/>
      <c r="I450" s="277"/>
      <c r="J450" s="277"/>
      <c r="K450" s="277"/>
      <c r="L450" s="277"/>
      <c r="M450" s="277"/>
      <c r="N450" s="277"/>
      <c r="O450" s="277"/>
      <c r="P450" s="277"/>
      <c r="Q450" s="277"/>
      <c r="R450" s="277"/>
      <c r="S450" s="277"/>
      <c r="T450" s="277"/>
      <c r="U450" s="277"/>
      <c r="V450" s="277"/>
      <c r="W450" s="277"/>
      <c r="X450" s="277"/>
      <c r="Y450" s="277"/>
      <c r="Z450" s="277"/>
      <c r="AA450" s="277"/>
      <c r="AB450" s="279"/>
      <c r="AC450" s="278"/>
      <c r="AD450" s="278"/>
      <c r="AE450" s="278"/>
      <c r="AF450" s="278"/>
      <c r="AG450" s="278"/>
      <c r="AH450" s="278"/>
      <c r="AI450" s="278"/>
      <c r="AJ450" s="278"/>
      <c r="AK450" s="278"/>
      <c r="AL450" s="278"/>
      <c r="AM450" s="278"/>
      <c r="AN450" s="278"/>
      <c r="AO450" s="278"/>
      <c r="AP450" s="278"/>
      <c r="AQ450" s="278"/>
      <c r="AR450" s="278"/>
      <c r="AS450" s="278"/>
    </row>
    <row r="451" spans="2:45" s="10" customFormat="1" x14ac:dyDescent="0.2">
      <c r="B451" s="14"/>
      <c r="C451" s="276"/>
      <c r="D451" s="277"/>
      <c r="E451" s="277"/>
      <c r="F451" s="277"/>
      <c r="G451" s="277"/>
      <c r="H451" s="277"/>
      <c r="I451" s="277"/>
      <c r="J451" s="277"/>
      <c r="K451" s="277"/>
      <c r="L451" s="277"/>
      <c r="M451" s="277"/>
      <c r="N451" s="277"/>
      <c r="O451" s="277"/>
      <c r="P451" s="277"/>
      <c r="Q451" s="277"/>
      <c r="R451" s="277"/>
      <c r="S451" s="277"/>
      <c r="T451" s="277"/>
      <c r="U451" s="277"/>
      <c r="V451" s="277"/>
      <c r="W451" s="277"/>
      <c r="X451" s="277"/>
      <c r="Y451" s="277"/>
      <c r="Z451" s="277"/>
      <c r="AA451" s="277"/>
      <c r="AB451" s="279"/>
      <c r="AC451" s="278"/>
      <c r="AD451" s="278"/>
      <c r="AE451" s="278"/>
      <c r="AF451" s="278"/>
      <c r="AG451" s="278"/>
      <c r="AH451" s="278"/>
      <c r="AI451" s="278"/>
      <c r="AJ451" s="278"/>
      <c r="AK451" s="278"/>
      <c r="AL451" s="278"/>
      <c r="AM451" s="278"/>
      <c r="AN451" s="278"/>
      <c r="AO451" s="278"/>
      <c r="AP451" s="278"/>
      <c r="AQ451" s="278"/>
      <c r="AR451" s="278"/>
      <c r="AS451" s="278"/>
    </row>
    <row r="452" spans="2:45" s="10" customFormat="1" x14ac:dyDescent="0.2">
      <c r="B452" s="14"/>
      <c r="C452" s="276"/>
      <c r="D452" s="277"/>
      <c r="E452" s="277"/>
      <c r="F452" s="277"/>
      <c r="G452" s="277"/>
      <c r="H452" s="277"/>
      <c r="I452" s="277"/>
      <c r="J452" s="277"/>
      <c r="K452" s="277"/>
      <c r="L452" s="277"/>
      <c r="M452" s="277"/>
      <c r="N452" s="277"/>
      <c r="O452" s="277"/>
      <c r="P452" s="277"/>
      <c r="Q452" s="277"/>
      <c r="R452" s="277"/>
      <c r="S452" s="277"/>
      <c r="T452" s="277"/>
      <c r="U452" s="277"/>
      <c r="V452" s="277"/>
      <c r="W452" s="277"/>
      <c r="X452" s="277"/>
      <c r="Y452" s="277"/>
      <c r="Z452" s="277"/>
      <c r="AA452" s="277"/>
      <c r="AB452" s="279"/>
      <c r="AC452" s="278"/>
      <c r="AD452" s="278"/>
      <c r="AE452" s="278"/>
      <c r="AF452" s="278"/>
      <c r="AG452" s="278"/>
      <c r="AH452" s="278"/>
      <c r="AI452" s="278"/>
      <c r="AJ452" s="278"/>
      <c r="AK452" s="278"/>
      <c r="AL452" s="278"/>
      <c r="AM452" s="278"/>
      <c r="AN452" s="278"/>
      <c r="AO452" s="278"/>
      <c r="AP452" s="278"/>
      <c r="AQ452" s="278"/>
      <c r="AR452" s="278"/>
      <c r="AS452" s="278"/>
    </row>
    <row r="453" spans="2:45" s="10" customFormat="1" x14ac:dyDescent="0.2">
      <c r="B453" s="14"/>
      <c r="C453" s="276"/>
      <c r="D453" s="277"/>
      <c r="E453" s="277"/>
      <c r="F453" s="277"/>
      <c r="G453" s="277"/>
      <c r="H453" s="277"/>
      <c r="I453" s="277"/>
      <c r="J453" s="277"/>
      <c r="K453" s="277"/>
      <c r="L453" s="277"/>
      <c r="M453" s="277"/>
      <c r="N453" s="277"/>
      <c r="O453" s="277"/>
      <c r="P453" s="277"/>
      <c r="Q453" s="277"/>
      <c r="R453" s="277"/>
      <c r="S453" s="277"/>
      <c r="T453" s="277"/>
      <c r="U453" s="277"/>
      <c r="V453" s="277"/>
      <c r="W453" s="277"/>
      <c r="X453" s="277"/>
      <c r="Y453" s="277"/>
      <c r="Z453" s="277"/>
      <c r="AA453" s="277"/>
      <c r="AB453" s="279"/>
      <c r="AC453" s="278"/>
      <c r="AD453" s="278"/>
      <c r="AE453" s="278"/>
      <c r="AF453" s="278"/>
      <c r="AG453" s="278"/>
      <c r="AH453" s="278"/>
      <c r="AI453" s="278"/>
      <c r="AJ453" s="278"/>
      <c r="AK453" s="278"/>
      <c r="AL453" s="278"/>
      <c r="AM453" s="278"/>
      <c r="AN453" s="278"/>
      <c r="AO453" s="278"/>
      <c r="AP453" s="278"/>
      <c r="AQ453" s="278"/>
      <c r="AR453" s="278"/>
      <c r="AS453" s="278"/>
    </row>
    <row r="454" spans="2:45" s="10" customFormat="1" x14ac:dyDescent="0.2">
      <c r="B454" s="14"/>
      <c r="C454" s="276"/>
      <c r="D454" s="277"/>
      <c r="E454" s="277"/>
      <c r="F454" s="277"/>
      <c r="G454" s="277"/>
      <c r="H454" s="277"/>
      <c r="I454" s="277"/>
      <c r="J454" s="277"/>
      <c r="K454" s="277"/>
      <c r="L454" s="277"/>
      <c r="M454" s="277"/>
      <c r="N454" s="277"/>
      <c r="O454" s="277"/>
      <c r="P454" s="277"/>
      <c r="Q454" s="277"/>
      <c r="R454" s="277"/>
      <c r="S454" s="277"/>
      <c r="T454" s="277"/>
      <c r="U454" s="277"/>
      <c r="V454" s="277"/>
      <c r="W454" s="277"/>
      <c r="X454" s="277"/>
      <c r="Y454" s="277"/>
      <c r="Z454" s="277"/>
      <c r="AA454" s="277"/>
      <c r="AB454" s="279"/>
      <c r="AC454" s="278"/>
      <c r="AD454" s="278"/>
      <c r="AE454" s="278"/>
      <c r="AF454" s="278"/>
      <c r="AG454" s="278"/>
      <c r="AH454" s="278"/>
      <c r="AI454" s="278"/>
      <c r="AJ454" s="278"/>
      <c r="AK454" s="278"/>
      <c r="AL454" s="278"/>
      <c r="AM454" s="278"/>
      <c r="AN454" s="278"/>
      <c r="AO454" s="278"/>
      <c r="AP454" s="278"/>
      <c r="AQ454" s="278"/>
      <c r="AR454" s="278"/>
      <c r="AS454" s="278"/>
    </row>
    <row r="455" spans="2:45" s="10" customFormat="1" x14ac:dyDescent="0.2">
      <c r="B455" s="14"/>
      <c r="C455" s="276"/>
      <c r="D455" s="277"/>
      <c r="E455" s="277"/>
      <c r="F455" s="277"/>
      <c r="G455" s="277"/>
      <c r="H455" s="277"/>
      <c r="I455" s="277"/>
      <c r="J455" s="277"/>
      <c r="K455" s="277"/>
      <c r="L455" s="277"/>
      <c r="M455" s="277"/>
      <c r="N455" s="277"/>
      <c r="O455" s="277"/>
      <c r="P455" s="277"/>
      <c r="Q455" s="277"/>
      <c r="R455" s="277"/>
      <c r="S455" s="277"/>
      <c r="T455" s="277"/>
      <c r="U455" s="277"/>
      <c r="V455" s="277"/>
      <c r="W455" s="277"/>
      <c r="X455" s="277"/>
      <c r="Y455" s="277"/>
      <c r="Z455" s="277"/>
      <c r="AA455" s="277"/>
      <c r="AB455" s="279"/>
      <c r="AC455" s="278"/>
      <c r="AD455" s="278"/>
      <c r="AE455" s="278"/>
      <c r="AF455" s="278"/>
      <c r="AG455" s="278"/>
      <c r="AH455" s="278"/>
      <c r="AI455" s="278"/>
      <c r="AJ455" s="278"/>
      <c r="AK455" s="278"/>
      <c r="AL455" s="278"/>
      <c r="AM455" s="278"/>
      <c r="AN455" s="278"/>
      <c r="AO455" s="278"/>
      <c r="AP455" s="278"/>
      <c r="AQ455" s="278"/>
      <c r="AR455" s="278"/>
      <c r="AS455" s="278"/>
    </row>
    <row r="456" spans="2:45" s="10" customFormat="1" x14ac:dyDescent="0.2">
      <c r="B456" s="14"/>
      <c r="C456" s="276"/>
      <c r="D456" s="277"/>
      <c r="E456" s="277"/>
      <c r="F456" s="277"/>
      <c r="G456" s="277"/>
      <c r="H456" s="277"/>
      <c r="I456" s="277"/>
      <c r="J456" s="277"/>
      <c r="K456" s="277"/>
      <c r="L456" s="277"/>
      <c r="M456" s="277"/>
      <c r="N456" s="277"/>
      <c r="O456" s="277"/>
      <c r="P456" s="277"/>
      <c r="Q456" s="277"/>
      <c r="R456" s="277"/>
      <c r="S456" s="277"/>
      <c r="T456" s="277"/>
      <c r="U456" s="277"/>
      <c r="V456" s="277"/>
      <c r="W456" s="277"/>
      <c r="X456" s="277"/>
      <c r="Y456" s="277"/>
      <c r="Z456" s="277"/>
      <c r="AA456" s="277"/>
      <c r="AB456" s="279"/>
      <c r="AC456" s="278"/>
      <c r="AD456" s="278"/>
      <c r="AE456" s="278"/>
      <c r="AF456" s="278"/>
      <c r="AG456" s="278"/>
      <c r="AH456" s="278"/>
      <c r="AI456" s="278"/>
      <c r="AJ456" s="278"/>
      <c r="AK456" s="278"/>
      <c r="AL456" s="278"/>
      <c r="AM456" s="278"/>
      <c r="AN456" s="278"/>
      <c r="AO456" s="278"/>
      <c r="AP456" s="278"/>
      <c r="AQ456" s="278"/>
      <c r="AR456" s="278"/>
      <c r="AS456" s="278"/>
    </row>
    <row r="457" spans="2:45" s="10" customFormat="1" x14ac:dyDescent="0.2">
      <c r="B457" s="14"/>
      <c r="C457" s="276"/>
      <c r="D457" s="277"/>
      <c r="E457" s="277"/>
      <c r="F457" s="277"/>
      <c r="G457" s="277"/>
      <c r="H457" s="277"/>
      <c r="I457" s="277"/>
      <c r="J457" s="277"/>
      <c r="K457" s="277"/>
      <c r="L457" s="277"/>
      <c r="M457" s="277"/>
      <c r="N457" s="277"/>
      <c r="O457" s="277"/>
      <c r="P457" s="277"/>
      <c r="Q457" s="277"/>
      <c r="R457" s="277"/>
      <c r="S457" s="277"/>
      <c r="T457" s="277"/>
      <c r="U457" s="277"/>
      <c r="V457" s="277"/>
      <c r="W457" s="277"/>
      <c r="X457" s="277"/>
      <c r="Y457" s="277"/>
      <c r="Z457" s="277"/>
      <c r="AA457" s="277"/>
      <c r="AB457" s="279"/>
      <c r="AC457" s="278"/>
      <c r="AD457" s="278"/>
      <c r="AE457" s="278"/>
      <c r="AF457" s="278"/>
      <c r="AG457" s="278"/>
      <c r="AH457" s="278"/>
      <c r="AI457" s="278"/>
      <c r="AJ457" s="278"/>
      <c r="AK457" s="278"/>
      <c r="AL457" s="278"/>
      <c r="AM457" s="278"/>
      <c r="AN457" s="278"/>
      <c r="AO457" s="278"/>
      <c r="AP457" s="278"/>
      <c r="AQ457" s="278"/>
      <c r="AR457" s="278"/>
      <c r="AS457" s="278"/>
    </row>
    <row r="458" spans="2:45" s="10" customFormat="1" x14ac:dyDescent="0.2">
      <c r="B458" s="14"/>
      <c r="C458" s="276"/>
      <c r="D458" s="277"/>
      <c r="E458" s="277"/>
      <c r="F458" s="277"/>
      <c r="G458" s="277"/>
      <c r="H458" s="277"/>
      <c r="I458" s="277"/>
      <c r="J458" s="277"/>
      <c r="K458" s="277"/>
      <c r="L458" s="277"/>
      <c r="M458" s="277"/>
      <c r="N458" s="277"/>
      <c r="O458" s="277"/>
      <c r="P458" s="277"/>
      <c r="Q458" s="277"/>
      <c r="R458" s="277"/>
      <c r="S458" s="277"/>
      <c r="T458" s="277"/>
      <c r="U458" s="277"/>
      <c r="V458" s="277"/>
      <c r="W458" s="277"/>
      <c r="X458" s="277"/>
      <c r="Y458" s="277"/>
      <c r="Z458" s="277"/>
      <c r="AA458" s="277"/>
      <c r="AB458" s="279"/>
      <c r="AC458" s="278"/>
      <c r="AD458" s="278"/>
      <c r="AE458" s="278"/>
      <c r="AF458" s="278"/>
      <c r="AG458" s="278"/>
      <c r="AH458" s="278"/>
      <c r="AI458" s="278"/>
      <c r="AJ458" s="278"/>
      <c r="AK458" s="278"/>
      <c r="AL458" s="278"/>
      <c r="AM458" s="278"/>
      <c r="AN458" s="278"/>
      <c r="AO458" s="278"/>
      <c r="AP458" s="278"/>
      <c r="AQ458" s="278"/>
      <c r="AR458" s="278"/>
      <c r="AS458" s="278"/>
    </row>
    <row r="459" spans="2:45" s="10" customFormat="1" x14ac:dyDescent="0.2">
      <c r="B459" s="14"/>
      <c r="C459" s="276"/>
      <c r="D459" s="277"/>
      <c r="E459" s="277"/>
      <c r="F459" s="277"/>
      <c r="G459" s="277"/>
      <c r="H459" s="277"/>
      <c r="I459" s="277"/>
      <c r="J459" s="277"/>
      <c r="K459" s="277"/>
      <c r="L459" s="277"/>
      <c r="M459" s="277"/>
      <c r="N459" s="277"/>
      <c r="O459" s="277"/>
      <c r="P459" s="277"/>
      <c r="Q459" s="277"/>
      <c r="R459" s="277"/>
      <c r="S459" s="277"/>
      <c r="T459" s="277"/>
      <c r="U459" s="277"/>
      <c r="V459" s="277"/>
      <c r="W459" s="277"/>
      <c r="X459" s="277"/>
      <c r="Y459" s="277"/>
      <c r="Z459" s="277"/>
      <c r="AA459" s="277"/>
      <c r="AB459" s="279"/>
      <c r="AC459" s="278"/>
      <c r="AD459" s="278"/>
      <c r="AE459" s="278"/>
      <c r="AF459" s="278"/>
      <c r="AG459" s="278"/>
      <c r="AH459" s="278"/>
      <c r="AI459" s="278"/>
      <c r="AJ459" s="278"/>
      <c r="AK459" s="278"/>
      <c r="AL459" s="278"/>
      <c r="AM459" s="278"/>
      <c r="AN459" s="278"/>
      <c r="AO459" s="278"/>
      <c r="AP459" s="278"/>
      <c r="AQ459" s="278"/>
      <c r="AR459" s="278"/>
      <c r="AS459" s="278"/>
    </row>
    <row r="460" spans="2:45" s="10" customFormat="1" x14ac:dyDescent="0.2">
      <c r="B460" s="14"/>
      <c r="C460" s="276"/>
      <c r="D460" s="277"/>
      <c r="E460" s="277"/>
      <c r="F460" s="277"/>
      <c r="G460" s="277"/>
      <c r="H460" s="277"/>
      <c r="I460" s="277"/>
      <c r="J460" s="277"/>
      <c r="K460" s="277"/>
      <c r="L460" s="277"/>
      <c r="M460" s="277"/>
      <c r="N460" s="277"/>
      <c r="O460" s="277"/>
      <c r="P460" s="277"/>
      <c r="Q460" s="277"/>
      <c r="R460" s="277"/>
      <c r="S460" s="277"/>
      <c r="T460" s="277"/>
      <c r="U460" s="277"/>
      <c r="V460" s="277"/>
      <c r="W460" s="277"/>
      <c r="X460" s="277"/>
      <c r="Y460" s="277"/>
      <c r="Z460" s="277"/>
      <c r="AA460" s="277"/>
      <c r="AB460" s="279"/>
      <c r="AC460" s="278"/>
      <c r="AD460" s="278"/>
      <c r="AE460" s="278"/>
      <c r="AF460" s="278"/>
      <c r="AG460" s="278"/>
      <c r="AH460" s="278"/>
      <c r="AI460" s="278"/>
      <c r="AJ460" s="278"/>
      <c r="AK460" s="278"/>
      <c r="AL460" s="278"/>
      <c r="AM460" s="278"/>
      <c r="AN460" s="278"/>
      <c r="AO460" s="278"/>
      <c r="AP460" s="278"/>
      <c r="AQ460" s="278"/>
      <c r="AR460" s="278"/>
      <c r="AS460" s="278"/>
    </row>
    <row r="461" spans="2:45" s="10" customFormat="1" x14ac:dyDescent="0.2">
      <c r="B461" s="14"/>
      <c r="C461" s="276"/>
      <c r="D461" s="277"/>
      <c r="E461" s="277"/>
      <c r="F461" s="277"/>
      <c r="G461" s="277"/>
      <c r="H461" s="277"/>
      <c r="I461" s="277"/>
      <c r="J461" s="277"/>
      <c r="K461" s="277"/>
      <c r="L461" s="277"/>
      <c r="M461" s="277"/>
      <c r="N461" s="277"/>
      <c r="O461" s="277"/>
      <c r="P461" s="277"/>
      <c r="Q461" s="277"/>
      <c r="R461" s="277"/>
      <c r="S461" s="277"/>
      <c r="T461" s="277"/>
      <c r="U461" s="277"/>
      <c r="V461" s="277"/>
      <c r="W461" s="277"/>
      <c r="X461" s="277"/>
      <c r="Y461" s="277"/>
      <c r="Z461" s="277"/>
      <c r="AA461" s="277"/>
      <c r="AB461" s="279"/>
      <c r="AC461" s="278"/>
      <c r="AD461" s="278"/>
      <c r="AE461" s="278"/>
      <c r="AF461" s="278"/>
      <c r="AG461" s="278"/>
      <c r="AH461" s="278"/>
      <c r="AI461" s="278"/>
      <c r="AJ461" s="278"/>
      <c r="AK461" s="278"/>
      <c r="AL461" s="278"/>
      <c r="AM461" s="278"/>
      <c r="AN461" s="278"/>
      <c r="AO461" s="278"/>
      <c r="AP461" s="278"/>
      <c r="AQ461" s="278"/>
      <c r="AR461" s="278"/>
      <c r="AS461" s="278"/>
    </row>
    <row r="462" spans="2:45" s="10" customFormat="1" x14ac:dyDescent="0.2">
      <c r="B462" s="14"/>
      <c r="C462" s="276"/>
      <c r="D462" s="277"/>
      <c r="E462" s="277"/>
      <c r="F462" s="277"/>
      <c r="G462" s="277"/>
      <c r="H462" s="277"/>
      <c r="I462" s="277"/>
      <c r="J462" s="277"/>
      <c r="K462" s="277"/>
      <c r="L462" s="277"/>
      <c r="M462" s="277"/>
      <c r="N462" s="277"/>
      <c r="O462" s="277"/>
      <c r="P462" s="277"/>
      <c r="Q462" s="277"/>
      <c r="R462" s="277"/>
      <c r="S462" s="277"/>
      <c r="T462" s="277"/>
      <c r="U462" s="277"/>
      <c r="V462" s="277"/>
      <c r="W462" s="277"/>
      <c r="X462" s="277"/>
      <c r="Y462" s="277"/>
      <c r="Z462" s="277"/>
      <c r="AA462" s="277"/>
      <c r="AB462" s="279"/>
      <c r="AC462" s="278"/>
      <c r="AD462" s="278"/>
      <c r="AE462" s="278"/>
      <c r="AF462" s="278"/>
      <c r="AG462" s="278"/>
      <c r="AH462" s="278"/>
      <c r="AI462" s="278"/>
      <c r="AJ462" s="278"/>
      <c r="AK462" s="278"/>
      <c r="AL462" s="278"/>
      <c r="AM462" s="278"/>
      <c r="AN462" s="278"/>
      <c r="AO462" s="278"/>
      <c r="AP462" s="278"/>
      <c r="AQ462" s="278"/>
      <c r="AR462" s="278"/>
      <c r="AS462" s="278"/>
    </row>
    <row r="463" spans="2:45" s="10" customFormat="1" x14ac:dyDescent="0.2">
      <c r="B463" s="14"/>
      <c r="C463" s="276"/>
      <c r="D463" s="277"/>
      <c r="E463" s="277"/>
      <c r="F463" s="277"/>
      <c r="G463" s="277"/>
      <c r="H463" s="277"/>
      <c r="I463" s="277"/>
      <c r="J463" s="277"/>
      <c r="K463" s="277"/>
      <c r="L463" s="277"/>
      <c r="M463" s="277"/>
      <c r="N463" s="277"/>
      <c r="O463" s="277"/>
      <c r="P463" s="277"/>
      <c r="Q463" s="277"/>
      <c r="R463" s="277"/>
      <c r="S463" s="277"/>
      <c r="T463" s="277"/>
      <c r="U463" s="277"/>
      <c r="V463" s="277"/>
      <c r="W463" s="277"/>
      <c r="X463" s="277"/>
      <c r="Y463" s="277"/>
      <c r="Z463" s="277"/>
      <c r="AA463" s="277"/>
      <c r="AB463" s="279"/>
      <c r="AC463" s="278"/>
      <c r="AD463" s="278"/>
      <c r="AE463" s="278"/>
      <c r="AF463" s="278"/>
      <c r="AG463" s="278"/>
      <c r="AH463" s="278"/>
      <c r="AI463" s="278"/>
      <c r="AJ463" s="278"/>
      <c r="AK463" s="278"/>
      <c r="AL463" s="278"/>
      <c r="AM463" s="278"/>
      <c r="AN463" s="278"/>
      <c r="AO463" s="278"/>
      <c r="AP463" s="278"/>
      <c r="AQ463" s="278"/>
      <c r="AR463" s="278"/>
      <c r="AS463" s="278"/>
    </row>
    <row r="464" spans="2:45" s="10" customFormat="1" x14ac:dyDescent="0.2">
      <c r="B464" s="14"/>
      <c r="C464" s="276"/>
      <c r="D464" s="277"/>
      <c r="E464" s="277"/>
      <c r="F464" s="277"/>
      <c r="G464" s="277"/>
      <c r="H464" s="277"/>
      <c r="I464" s="277"/>
      <c r="J464" s="277"/>
      <c r="K464" s="277"/>
      <c r="L464" s="277"/>
      <c r="M464" s="277"/>
      <c r="N464" s="277"/>
      <c r="O464" s="277"/>
      <c r="P464" s="277"/>
      <c r="Q464" s="277"/>
      <c r="R464" s="277"/>
      <c r="S464" s="277"/>
      <c r="T464" s="277"/>
      <c r="U464" s="277"/>
      <c r="V464" s="277"/>
      <c r="W464" s="277"/>
      <c r="X464" s="277"/>
      <c r="Y464" s="277"/>
      <c r="Z464" s="277"/>
      <c r="AA464" s="277"/>
      <c r="AB464" s="279"/>
      <c r="AC464" s="278"/>
      <c r="AD464" s="278"/>
      <c r="AE464" s="278"/>
      <c r="AF464" s="278"/>
      <c r="AG464" s="278"/>
      <c r="AH464" s="278"/>
      <c r="AI464" s="278"/>
      <c r="AJ464" s="278"/>
      <c r="AK464" s="278"/>
      <c r="AL464" s="278"/>
      <c r="AM464" s="278"/>
      <c r="AN464" s="278"/>
      <c r="AO464" s="278"/>
      <c r="AP464" s="278"/>
      <c r="AQ464" s="278"/>
      <c r="AR464" s="278"/>
      <c r="AS464" s="278"/>
    </row>
    <row r="465" spans="2:45" s="10" customFormat="1" x14ac:dyDescent="0.2">
      <c r="B465" s="14"/>
      <c r="C465" s="276"/>
      <c r="D465" s="277"/>
      <c r="E465" s="277"/>
      <c r="F465" s="277"/>
      <c r="G465" s="277"/>
      <c r="H465" s="277"/>
      <c r="I465" s="277"/>
      <c r="J465" s="277"/>
      <c r="K465" s="277"/>
      <c r="L465" s="277"/>
      <c r="M465" s="277"/>
      <c r="N465" s="277"/>
      <c r="O465" s="277"/>
      <c r="P465" s="277"/>
      <c r="Q465" s="277"/>
      <c r="R465" s="277"/>
      <c r="S465" s="277"/>
      <c r="T465" s="277"/>
      <c r="U465" s="277"/>
      <c r="V465" s="277"/>
      <c r="W465" s="277"/>
      <c r="X465" s="277"/>
      <c r="Y465" s="277"/>
      <c r="Z465" s="277"/>
      <c r="AA465" s="277"/>
      <c r="AB465" s="279"/>
      <c r="AC465" s="278"/>
      <c r="AD465" s="278"/>
      <c r="AE465" s="278"/>
      <c r="AF465" s="278"/>
      <c r="AG465" s="278"/>
      <c r="AH465" s="278"/>
      <c r="AI465" s="278"/>
      <c r="AJ465" s="278"/>
      <c r="AK465" s="278"/>
      <c r="AL465" s="278"/>
      <c r="AM465" s="278"/>
      <c r="AN465" s="278"/>
      <c r="AO465" s="278"/>
      <c r="AP465" s="278"/>
      <c r="AQ465" s="278"/>
      <c r="AR465" s="278"/>
      <c r="AS465" s="278"/>
    </row>
    <row r="466" spans="2:45" s="10" customFormat="1" x14ac:dyDescent="0.2">
      <c r="B466" s="14"/>
      <c r="C466" s="276"/>
      <c r="D466" s="277"/>
      <c r="E466" s="277"/>
      <c r="F466" s="277"/>
      <c r="G466" s="277"/>
      <c r="H466" s="277"/>
      <c r="I466" s="277"/>
      <c r="J466" s="277"/>
      <c r="K466" s="277"/>
      <c r="L466" s="277"/>
      <c r="M466" s="277"/>
      <c r="N466" s="277"/>
      <c r="O466" s="277"/>
      <c r="P466" s="277"/>
      <c r="Q466" s="277"/>
      <c r="R466" s="277"/>
      <c r="S466" s="277"/>
      <c r="T466" s="277"/>
      <c r="U466" s="277"/>
      <c r="V466" s="277"/>
      <c r="W466" s="277"/>
      <c r="X466" s="277"/>
      <c r="Y466" s="277"/>
      <c r="Z466" s="277"/>
      <c r="AA466" s="277"/>
      <c r="AB466" s="279"/>
      <c r="AC466" s="278"/>
      <c r="AD466" s="278"/>
      <c r="AE466" s="278"/>
      <c r="AF466" s="278"/>
      <c r="AG466" s="278"/>
      <c r="AH466" s="278"/>
      <c r="AI466" s="278"/>
      <c r="AJ466" s="278"/>
      <c r="AK466" s="278"/>
      <c r="AL466" s="278"/>
      <c r="AM466" s="278"/>
      <c r="AN466" s="278"/>
      <c r="AO466" s="278"/>
      <c r="AP466" s="278"/>
      <c r="AQ466" s="278"/>
      <c r="AR466" s="278"/>
      <c r="AS466" s="278"/>
    </row>
    <row r="467" spans="2:45" s="10" customFormat="1" x14ac:dyDescent="0.2">
      <c r="B467" s="14"/>
      <c r="C467" s="276"/>
      <c r="D467" s="277"/>
      <c r="E467" s="277"/>
      <c r="F467" s="277"/>
      <c r="G467" s="277"/>
      <c r="H467" s="277"/>
      <c r="I467" s="277"/>
      <c r="J467" s="277"/>
      <c r="K467" s="277"/>
      <c r="L467" s="277"/>
      <c r="M467" s="277"/>
      <c r="N467" s="277"/>
      <c r="O467" s="277"/>
      <c r="P467" s="277"/>
      <c r="Q467" s="277"/>
      <c r="R467" s="277"/>
      <c r="S467" s="277"/>
      <c r="T467" s="277"/>
      <c r="U467" s="277"/>
      <c r="V467" s="277"/>
      <c r="W467" s="277"/>
      <c r="X467" s="277"/>
      <c r="Y467" s="277"/>
      <c r="Z467" s="277"/>
      <c r="AA467" s="277"/>
      <c r="AB467" s="279"/>
      <c r="AC467" s="278"/>
      <c r="AD467" s="278"/>
      <c r="AE467" s="278"/>
      <c r="AF467" s="278"/>
      <c r="AG467" s="278"/>
      <c r="AH467" s="278"/>
      <c r="AI467" s="278"/>
      <c r="AJ467" s="278"/>
      <c r="AK467" s="278"/>
      <c r="AL467" s="278"/>
      <c r="AM467" s="278"/>
      <c r="AN467" s="278"/>
      <c r="AO467" s="278"/>
      <c r="AP467" s="278"/>
      <c r="AQ467" s="278"/>
      <c r="AR467" s="278"/>
      <c r="AS467" s="278"/>
    </row>
    <row r="468" spans="2:45" s="10" customFormat="1" x14ac:dyDescent="0.2">
      <c r="B468" s="14"/>
      <c r="C468" s="276"/>
      <c r="D468" s="277"/>
      <c r="E468" s="277"/>
      <c r="F468" s="277"/>
      <c r="G468" s="277"/>
      <c r="H468" s="277"/>
      <c r="I468" s="277"/>
      <c r="J468" s="277"/>
      <c r="K468" s="277"/>
      <c r="L468" s="277"/>
      <c r="M468" s="277"/>
      <c r="N468" s="277"/>
      <c r="O468" s="277"/>
      <c r="P468" s="277"/>
      <c r="Q468" s="277"/>
      <c r="R468" s="277"/>
      <c r="S468" s="277"/>
      <c r="T468" s="277"/>
      <c r="U468" s="277"/>
      <c r="V468" s="277"/>
      <c r="W468" s="277"/>
      <c r="X468" s="277"/>
      <c r="Y468" s="277"/>
      <c r="Z468" s="277"/>
      <c r="AA468" s="277"/>
      <c r="AB468" s="279"/>
      <c r="AC468" s="278"/>
      <c r="AD468" s="278"/>
      <c r="AE468" s="278"/>
      <c r="AF468" s="278"/>
      <c r="AG468" s="278"/>
      <c r="AH468" s="278"/>
      <c r="AI468" s="278"/>
      <c r="AJ468" s="278"/>
      <c r="AK468" s="278"/>
      <c r="AL468" s="278"/>
      <c r="AM468" s="278"/>
      <c r="AN468" s="278"/>
      <c r="AO468" s="278"/>
      <c r="AP468" s="278"/>
      <c r="AQ468" s="278"/>
      <c r="AR468" s="278"/>
      <c r="AS468" s="278"/>
    </row>
    <row r="469" spans="2:45" s="10" customFormat="1" x14ac:dyDescent="0.2">
      <c r="B469" s="14"/>
      <c r="C469" s="276"/>
      <c r="D469" s="277"/>
      <c r="E469" s="277"/>
      <c r="F469" s="277"/>
      <c r="G469" s="277"/>
      <c r="H469" s="277"/>
      <c r="I469" s="277"/>
      <c r="J469" s="277"/>
      <c r="K469" s="277"/>
      <c r="L469" s="277"/>
      <c r="M469" s="277"/>
      <c r="N469" s="277"/>
      <c r="O469" s="277"/>
      <c r="P469" s="277"/>
      <c r="Q469" s="277"/>
      <c r="R469" s="277"/>
      <c r="S469" s="277"/>
      <c r="T469" s="277"/>
      <c r="U469" s="277"/>
      <c r="V469" s="277"/>
      <c r="W469" s="277"/>
      <c r="X469" s="277"/>
      <c r="Y469" s="277"/>
      <c r="Z469" s="277"/>
      <c r="AA469" s="277"/>
      <c r="AB469" s="279"/>
      <c r="AC469" s="278"/>
      <c r="AD469" s="278"/>
      <c r="AE469" s="278"/>
      <c r="AF469" s="278"/>
      <c r="AG469" s="278"/>
      <c r="AH469" s="278"/>
      <c r="AI469" s="278"/>
      <c r="AJ469" s="278"/>
      <c r="AK469" s="278"/>
      <c r="AL469" s="278"/>
      <c r="AM469" s="278"/>
      <c r="AN469" s="278"/>
      <c r="AO469" s="278"/>
      <c r="AP469" s="278"/>
      <c r="AQ469" s="278"/>
      <c r="AR469" s="278"/>
      <c r="AS469" s="278"/>
    </row>
    <row r="470" spans="2:45" s="10" customFormat="1" x14ac:dyDescent="0.2">
      <c r="B470" s="14"/>
      <c r="C470" s="276"/>
      <c r="D470" s="277"/>
      <c r="E470" s="277"/>
      <c r="F470" s="277"/>
      <c r="G470" s="277"/>
      <c r="H470" s="277"/>
      <c r="I470" s="277"/>
      <c r="J470" s="277"/>
      <c r="K470" s="277"/>
      <c r="L470" s="277"/>
      <c r="M470" s="277"/>
      <c r="N470" s="277"/>
      <c r="O470" s="277"/>
      <c r="P470" s="277"/>
      <c r="Q470" s="277"/>
      <c r="R470" s="277"/>
      <c r="S470" s="277"/>
      <c r="T470" s="277"/>
      <c r="U470" s="277"/>
      <c r="V470" s="277"/>
      <c r="W470" s="277"/>
      <c r="X470" s="277"/>
      <c r="Y470" s="277"/>
      <c r="Z470" s="277"/>
      <c r="AA470" s="277"/>
      <c r="AB470" s="279"/>
      <c r="AC470" s="278"/>
      <c r="AD470" s="278"/>
      <c r="AE470" s="278"/>
      <c r="AF470" s="278"/>
      <c r="AG470" s="278"/>
      <c r="AH470" s="278"/>
      <c r="AI470" s="278"/>
      <c r="AJ470" s="278"/>
      <c r="AK470" s="278"/>
      <c r="AL470" s="278"/>
      <c r="AM470" s="278"/>
      <c r="AN470" s="278"/>
      <c r="AO470" s="278"/>
      <c r="AP470" s="278"/>
      <c r="AQ470" s="278"/>
      <c r="AR470" s="278"/>
      <c r="AS470" s="278"/>
    </row>
    <row r="471" spans="2:45" s="10" customFormat="1" x14ac:dyDescent="0.2">
      <c r="B471" s="14"/>
      <c r="C471" s="276"/>
      <c r="D471" s="277"/>
      <c r="E471" s="277"/>
      <c r="F471" s="277"/>
      <c r="G471" s="277"/>
      <c r="H471" s="277"/>
      <c r="I471" s="277"/>
      <c r="J471" s="277"/>
      <c r="K471" s="277"/>
      <c r="L471" s="277"/>
      <c r="M471" s="277"/>
      <c r="N471" s="277"/>
      <c r="O471" s="277"/>
      <c r="P471" s="277"/>
      <c r="Q471" s="277"/>
      <c r="R471" s="277"/>
      <c r="S471" s="277"/>
      <c r="T471" s="277"/>
      <c r="U471" s="277"/>
      <c r="V471" s="277"/>
      <c r="W471" s="277"/>
      <c r="X471" s="277"/>
      <c r="Y471" s="277"/>
      <c r="Z471" s="277"/>
      <c r="AA471" s="277"/>
      <c r="AB471" s="279"/>
      <c r="AC471" s="278"/>
      <c r="AD471" s="278"/>
      <c r="AE471" s="278"/>
      <c r="AF471" s="278"/>
      <c r="AG471" s="278"/>
      <c r="AH471" s="278"/>
      <c r="AI471" s="278"/>
      <c r="AJ471" s="278"/>
      <c r="AK471" s="278"/>
      <c r="AL471" s="278"/>
      <c r="AM471" s="278"/>
      <c r="AN471" s="278"/>
      <c r="AO471" s="278"/>
      <c r="AP471" s="278"/>
      <c r="AQ471" s="278"/>
      <c r="AR471" s="278"/>
      <c r="AS471" s="278"/>
    </row>
    <row r="472" spans="2:45" s="10" customFormat="1" x14ac:dyDescent="0.2">
      <c r="B472" s="14"/>
      <c r="C472" s="276"/>
      <c r="D472" s="277"/>
      <c r="E472" s="277"/>
      <c r="F472" s="277"/>
      <c r="G472" s="277"/>
      <c r="H472" s="277"/>
      <c r="I472" s="277"/>
      <c r="J472" s="277"/>
      <c r="K472" s="277"/>
      <c r="L472" s="277"/>
      <c r="M472" s="277"/>
      <c r="N472" s="277"/>
      <c r="O472" s="277"/>
      <c r="P472" s="277"/>
      <c r="Q472" s="277"/>
      <c r="R472" s="277"/>
      <c r="S472" s="277"/>
      <c r="T472" s="277"/>
      <c r="U472" s="277"/>
      <c r="V472" s="277"/>
      <c r="W472" s="277"/>
      <c r="X472" s="277"/>
      <c r="Y472" s="277"/>
      <c r="Z472" s="277"/>
      <c r="AA472" s="277"/>
      <c r="AB472" s="279"/>
      <c r="AC472" s="278"/>
      <c r="AD472" s="278"/>
      <c r="AE472" s="278"/>
      <c r="AF472" s="278"/>
      <c r="AG472" s="278"/>
      <c r="AH472" s="278"/>
      <c r="AI472" s="278"/>
      <c r="AJ472" s="278"/>
      <c r="AK472" s="278"/>
      <c r="AL472" s="278"/>
      <c r="AM472" s="278"/>
      <c r="AN472" s="278"/>
      <c r="AO472" s="278"/>
      <c r="AP472" s="278"/>
      <c r="AQ472" s="278"/>
      <c r="AR472" s="278"/>
      <c r="AS472" s="278"/>
    </row>
    <row r="473" spans="2:45" s="10" customFormat="1" x14ac:dyDescent="0.2">
      <c r="B473" s="14"/>
      <c r="C473" s="276"/>
      <c r="D473" s="277"/>
      <c r="E473" s="277"/>
      <c r="F473" s="277"/>
      <c r="G473" s="277"/>
      <c r="H473" s="277"/>
      <c r="I473" s="277"/>
      <c r="J473" s="277"/>
      <c r="K473" s="277"/>
      <c r="L473" s="277"/>
      <c r="M473" s="277"/>
      <c r="N473" s="277"/>
      <c r="O473" s="277"/>
      <c r="P473" s="277"/>
      <c r="Q473" s="277"/>
      <c r="R473" s="277"/>
      <c r="S473" s="277"/>
      <c r="T473" s="277"/>
      <c r="U473" s="277"/>
      <c r="V473" s="277"/>
      <c r="W473" s="277"/>
      <c r="X473" s="277"/>
      <c r="Y473" s="277"/>
      <c r="Z473" s="277"/>
      <c r="AA473" s="277"/>
      <c r="AB473" s="279"/>
      <c r="AC473" s="278"/>
      <c r="AD473" s="278"/>
      <c r="AE473" s="278"/>
      <c r="AF473" s="278"/>
      <c r="AG473" s="278"/>
      <c r="AH473" s="278"/>
      <c r="AI473" s="278"/>
      <c r="AJ473" s="278"/>
      <c r="AK473" s="278"/>
      <c r="AL473" s="278"/>
      <c r="AM473" s="278"/>
      <c r="AN473" s="278"/>
      <c r="AO473" s="278"/>
      <c r="AP473" s="278"/>
      <c r="AQ473" s="278"/>
      <c r="AR473" s="278"/>
      <c r="AS473" s="278"/>
    </row>
    <row r="474" spans="2:45" s="10" customFormat="1" x14ac:dyDescent="0.2">
      <c r="B474" s="14"/>
      <c r="C474" s="276"/>
      <c r="D474" s="277"/>
      <c r="E474" s="277"/>
      <c r="F474" s="277"/>
      <c r="G474" s="277"/>
      <c r="H474" s="277"/>
      <c r="I474" s="277"/>
      <c r="J474" s="277"/>
      <c r="K474" s="277"/>
      <c r="L474" s="277"/>
      <c r="M474" s="277"/>
      <c r="N474" s="277"/>
      <c r="O474" s="277"/>
      <c r="P474" s="277"/>
      <c r="Q474" s="277"/>
      <c r="R474" s="277"/>
      <c r="S474" s="277"/>
      <c r="T474" s="277"/>
      <c r="U474" s="277"/>
      <c r="V474" s="277"/>
      <c r="W474" s="277"/>
      <c r="X474" s="277"/>
      <c r="Y474" s="277"/>
      <c r="Z474" s="277"/>
      <c r="AA474" s="277"/>
      <c r="AB474" s="279"/>
      <c r="AC474" s="278"/>
      <c r="AD474" s="278"/>
      <c r="AE474" s="278"/>
      <c r="AF474" s="278"/>
      <c r="AG474" s="278"/>
      <c r="AH474" s="278"/>
      <c r="AI474" s="278"/>
      <c r="AJ474" s="278"/>
      <c r="AK474" s="278"/>
      <c r="AL474" s="278"/>
      <c r="AM474" s="278"/>
      <c r="AN474" s="278"/>
      <c r="AO474" s="278"/>
      <c r="AP474" s="278"/>
      <c r="AQ474" s="278"/>
      <c r="AR474" s="278"/>
      <c r="AS474" s="278"/>
    </row>
    <row r="475" spans="2:45" s="10" customFormat="1" x14ac:dyDescent="0.2">
      <c r="B475" s="14"/>
      <c r="C475" s="276"/>
      <c r="D475" s="277"/>
      <c r="E475" s="277"/>
      <c r="F475" s="277"/>
      <c r="G475" s="277"/>
      <c r="H475" s="277"/>
      <c r="I475" s="277"/>
      <c r="J475" s="277"/>
      <c r="K475" s="277"/>
      <c r="L475" s="277"/>
      <c r="M475" s="277"/>
      <c r="N475" s="277"/>
      <c r="O475" s="277"/>
      <c r="P475" s="277"/>
      <c r="Q475" s="277"/>
      <c r="R475" s="277"/>
      <c r="S475" s="277"/>
      <c r="T475" s="277"/>
      <c r="U475" s="277"/>
      <c r="V475" s="277"/>
      <c r="W475" s="277"/>
      <c r="X475" s="277"/>
      <c r="Y475" s="277"/>
      <c r="Z475" s="277"/>
      <c r="AA475" s="277"/>
      <c r="AB475" s="279"/>
      <c r="AC475" s="278"/>
      <c r="AD475" s="278"/>
      <c r="AE475" s="278"/>
      <c r="AF475" s="278"/>
      <c r="AG475" s="278"/>
      <c r="AH475" s="278"/>
      <c r="AI475" s="278"/>
      <c r="AJ475" s="278"/>
      <c r="AK475" s="278"/>
      <c r="AL475" s="278"/>
      <c r="AM475" s="278"/>
      <c r="AN475" s="278"/>
      <c r="AO475" s="278"/>
      <c r="AP475" s="278"/>
      <c r="AQ475" s="278"/>
      <c r="AR475" s="278"/>
      <c r="AS475" s="278"/>
    </row>
    <row r="476" spans="2:45" s="10" customFormat="1" x14ac:dyDescent="0.2">
      <c r="B476" s="14"/>
      <c r="C476" s="276"/>
      <c r="D476" s="277"/>
      <c r="E476" s="277"/>
      <c r="F476" s="277"/>
      <c r="G476" s="277"/>
      <c r="H476" s="277"/>
      <c r="I476" s="277"/>
      <c r="J476" s="277"/>
      <c r="K476" s="277"/>
      <c r="L476" s="277"/>
      <c r="M476" s="277"/>
      <c r="N476" s="277"/>
      <c r="O476" s="277"/>
      <c r="P476" s="277"/>
      <c r="Q476" s="277"/>
      <c r="R476" s="277"/>
      <c r="S476" s="277"/>
      <c r="T476" s="277"/>
      <c r="U476" s="277"/>
      <c r="V476" s="277"/>
      <c r="W476" s="277"/>
      <c r="X476" s="277"/>
      <c r="Y476" s="277"/>
      <c r="Z476" s="277"/>
      <c r="AA476" s="277"/>
      <c r="AB476" s="279"/>
      <c r="AC476" s="278"/>
      <c r="AD476" s="278"/>
      <c r="AE476" s="278"/>
      <c r="AF476" s="278"/>
      <c r="AG476" s="278"/>
      <c r="AH476" s="278"/>
      <c r="AI476" s="278"/>
      <c r="AJ476" s="278"/>
      <c r="AK476" s="278"/>
      <c r="AL476" s="278"/>
      <c r="AM476" s="278"/>
      <c r="AN476" s="278"/>
      <c r="AO476" s="278"/>
      <c r="AP476" s="278"/>
      <c r="AQ476" s="278"/>
      <c r="AR476" s="278"/>
      <c r="AS476" s="278"/>
    </row>
    <row r="477" spans="2:45" s="10" customFormat="1" x14ac:dyDescent="0.2">
      <c r="B477" s="14"/>
      <c r="C477" s="276"/>
      <c r="D477" s="277"/>
      <c r="E477" s="277"/>
      <c r="F477" s="277"/>
      <c r="G477" s="277"/>
      <c r="H477" s="277"/>
      <c r="I477" s="277"/>
      <c r="J477" s="277"/>
      <c r="K477" s="277"/>
      <c r="L477" s="277"/>
      <c r="M477" s="277"/>
      <c r="N477" s="277"/>
      <c r="O477" s="277"/>
      <c r="P477" s="277"/>
      <c r="Q477" s="277"/>
      <c r="R477" s="277"/>
      <c r="S477" s="277"/>
      <c r="T477" s="277"/>
      <c r="U477" s="277"/>
      <c r="V477" s="277"/>
      <c r="W477" s="277"/>
      <c r="X477" s="277"/>
      <c r="Y477" s="277"/>
      <c r="Z477" s="277"/>
      <c r="AA477" s="277"/>
      <c r="AB477" s="279"/>
      <c r="AC477" s="278"/>
      <c r="AD477" s="278"/>
      <c r="AE477" s="278"/>
      <c r="AF477" s="278"/>
      <c r="AG477" s="278"/>
      <c r="AH477" s="278"/>
      <c r="AI477" s="278"/>
      <c r="AJ477" s="278"/>
      <c r="AK477" s="278"/>
      <c r="AL477" s="278"/>
      <c r="AM477" s="278"/>
      <c r="AN477" s="278"/>
      <c r="AO477" s="278"/>
      <c r="AP477" s="278"/>
      <c r="AQ477" s="278"/>
      <c r="AR477" s="278"/>
      <c r="AS477" s="278"/>
    </row>
    <row r="478" spans="2:45" s="10" customFormat="1" x14ac:dyDescent="0.2">
      <c r="B478" s="14"/>
      <c r="C478" s="276"/>
      <c r="D478" s="277"/>
      <c r="E478" s="277"/>
      <c r="F478" s="277"/>
      <c r="G478" s="277"/>
      <c r="H478" s="277"/>
      <c r="I478" s="277"/>
      <c r="J478" s="277"/>
      <c r="K478" s="277"/>
      <c r="L478" s="277"/>
      <c r="M478" s="277"/>
      <c r="N478" s="277"/>
      <c r="O478" s="277"/>
      <c r="P478" s="277"/>
      <c r="Q478" s="277"/>
      <c r="R478" s="277"/>
      <c r="S478" s="277"/>
      <c r="T478" s="277"/>
      <c r="U478" s="277"/>
      <c r="V478" s="277"/>
      <c r="W478" s="277"/>
      <c r="X478" s="277"/>
      <c r="Y478" s="277"/>
      <c r="Z478" s="277"/>
      <c r="AA478" s="277"/>
      <c r="AB478" s="279"/>
      <c r="AC478" s="278"/>
      <c r="AD478" s="278"/>
      <c r="AE478" s="278"/>
      <c r="AF478" s="278"/>
      <c r="AG478" s="278"/>
      <c r="AH478" s="278"/>
      <c r="AI478" s="278"/>
      <c r="AJ478" s="278"/>
      <c r="AK478" s="278"/>
      <c r="AL478" s="278"/>
      <c r="AM478" s="278"/>
      <c r="AN478" s="278"/>
      <c r="AO478" s="278"/>
      <c r="AP478" s="278"/>
      <c r="AQ478" s="278"/>
      <c r="AR478" s="278"/>
      <c r="AS478" s="278"/>
    </row>
    <row r="479" spans="2:45" s="10" customFormat="1" x14ac:dyDescent="0.2">
      <c r="B479" s="14"/>
      <c r="C479" s="276"/>
      <c r="D479" s="276"/>
      <c r="E479" s="276"/>
      <c r="F479" s="276"/>
      <c r="G479" s="276"/>
      <c r="H479" s="276"/>
      <c r="I479" s="276"/>
      <c r="J479" s="276"/>
      <c r="K479" s="276"/>
      <c r="L479" s="276"/>
      <c r="M479" s="276"/>
      <c r="N479" s="276"/>
      <c r="O479" s="276"/>
      <c r="P479" s="276"/>
      <c r="Q479" s="276"/>
      <c r="R479" s="276"/>
      <c r="S479" s="276"/>
      <c r="T479" s="276"/>
      <c r="U479" s="276"/>
      <c r="V479" s="276"/>
      <c r="W479" s="276"/>
      <c r="X479" s="276"/>
      <c r="Y479" s="276"/>
      <c r="Z479" s="276"/>
      <c r="AA479" s="276"/>
      <c r="AB479" s="9"/>
    </row>
    <row r="480" spans="2:45" s="10" customFormat="1" x14ac:dyDescent="0.2">
      <c r="B480" s="14"/>
      <c r="C480" s="276"/>
      <c r="D480" s="276"/>
      <c r="E480" s="276"/>
      <c r="F480" s="276"/>
      <c r="G480" s="276"/>
      <c r="H480" s="276"/>
      <c r="I480" s="276"/>
      <c r="J480" s="276"/>
      <c r="K480" s="276"/>
      <c r="L480" s="276"/>
      <c r="M480" s="276"/>
      <c r="N480" s="276"/>
      <c r="O480" s="276"/>
      <c r="P480" s="276"/>
      <c r="Q480" s="276"/>
      <c r="R480" s="276"/>
      <c r="S480" s="276"/>
      <c r="T480" s="276"/>
      <c r="U480" s="276"/>
      <c r="V480" s="276"/>
      <c r="W480" s="276"/>
      <c r="X480" s="276"/>
      <c r="Y480" s="276"/>
      <c r="Z480" s="276"/>
      <c r="AA480" s="276"/>
      <c r="AB480" s="9"/>
    </row>
    <row r="481" spans="2:28" s="10" customFormat="1" x14ac:dyDescent="0.2">
      <c r="B481" s="14"/>
      <c r="C481" s="276"/>
      <c r="D481" s="276"/>
      <c r="E481" s="276"/>
      <c r="F481" s="276"/>
      <c r="G481" s="276"/>
      <c r="H481" s="276"/>
      <c r="I481" s="276"/>
      <c r="J481" s="276"/>
      <c r="K481" s="276"/>
      <c r="L481" s="276"/>
      <c r="M481" s="276"/>
      <c r="N481" s="276"/>
      <c r="O481" s="276"/>
      <c r="P481" s="276"/>
      <c r="Q481" s="276"/>
      <c r="R481" s="276"/>
      <c r="S481" s="276"/>
      <c r="T481" s="276"/>
      <c r="U481" s="276"/>
      <c r="V481" s="276"/>
      <c r="W481" s="276"/>
      <c r="X481" s="276"/>
      <c r="Y481" s="276"/>
      <c r="Z481" s="276"/>
      <c r="AA481" s="276"/>
      <c r="AB481" s="9"/>
    </row>
    <row r="482" spans="2:28" s="10" customFormat="1" x14ac:dyDescent="0.2">
      <c r="B482" s="14"/>
      <c r="C482" s="276"/>
      <c r="D482" s="276"/>
      <c r="E482" s="276"/>
      <c r="F482" s="276"/>
      <c r="G482" s="276"/>
      <c r="H482" s="276"/>
      <c r="I482" s="276"/>
      <c r="J482" s="276"/>
      <c r="K482" s="276"/>
      <c r="L482" s="276"/>
      <c r="M482" s="276"/>
      <c r="N482" s="276"/>
      <c r="O482" s="276"/>
      <c r="P482" s="276"/>
      <c r="Q482" s="276"/>
      <c r="R482" s="276"/>
      <c r="S482" s="276"/>
      <c r="T482" s="276"/>
      <c r="U482" s="276"/>
      <c r="V482" s="276"/>
      <c r="W482" s="276"/>
      <c r="X482" s="276"/>
      <c r="Y482" s="276"/>
      <c r="Z482" s="276"/>
      <c r="AA482" s="276"/>
      <c r="AB482" s="9"/>
    </row>
    <row r="483" spans="2:28" s="10" customFormat="1" x14ac:dyDescent="0.2">
      <c r="B483" s="14"/>
      <c r="C483" s="276"/>
      <c r="D483" s="276"/>
      <c r="E483" s="276"/>
      <c r="F483" s="276"/>
      <c r="G483" s="276"/>
      <c r="H483" s="276"/>
      <c r="I483" s="276"/>
      <c r="J483" s="276"/>
      <c r="K483" s="276"/>
      <c r="L483" s="276"/>
      <c r="M483" s="276"/>
      <c r="N483" s="276"/>
      <c r="O483" s="276"/>
      <c r="P483" s="276"/>
      <c r="Q483" s="276"/>
      <c r="R483" s="276"/>
      <c r="S483" s="276"/>
      <c r="T483" s="276"/>
      <c r="U483" s="276"/>
      <c r="V483" s="276"/>
      <c r="W483" s="276"/>
      <c r="X483" s="276"/>
      <c r="Y483" s="276"/>
      <c r="Z483" s="276"/>
      <c r="AA483" s="276"/>
      <c r="AB483" s="9"/>
    </row>
    <row r="484" spans="2:28" s="10" customFormat="1" x14ac:dyDescent="0.2">
      <c r="B484" s="14"/>
      <c r="C484" s="276"/>
      <c r="D484" s="276"/>
      <c r="E484" s="276"/>
      <c r="F484" s="276"/>
      <c r="G484" s="276"/>
      <c r="H484" s="276"/>
      <c r="I484" s="276"/>
      <c r="J484" s="276"/>
      <c r="K484" s="276"/>
      <c r="L484" s="276"/>
      <c r="M484" s="276"/>
      <c r="N484" s="276"/>
      <c r="O484" s="276"/>
      <c r="P484" s="276"/>
      <c r="Q484" s="276"/>
      <c r="R484" s="276"/>
      <c r="S484" s="276"/>
      <c r="T484" s="276"/>
      <c r="U484" s="276"/>
      <c r="V484" s="276"/>
      <c r="W484" s="276"/>
      <c r="X484" s="276"/>
      <c r="Y484" s="276"/>
      <c r="Z484" s="276"/>
      <c r="AA484" s="276"/>
      <c r="AB484" s="9"/>
    </row>
    <row r="485" spans="2:28" s="10" customFormat="1" x14ac:dyDescent="0.2">
      <c r="B485" s="14"/>
      <c r="C485" s="276"/>
      <c r="D485" s="276"/>
      <c r="E485" s="276"/>
      <c r="F485" s="276"/>
      <c r="G485" s="276"/>
      <c r="H485" s="276"/>
      <c r="I485" s="276"/>
      <c r="J485" s="276"/>
      <c r="K485" s="276"/>
      <c r="L485" s="276"/>
      <c r="M485" s="276"/>
      <c r="N485" s="276"/>
      <c r="O485" s="276"/>
      <c r="P485" s="276"/>
      <c r="Q485" s="276"/>
      <c r="R485" s="276"/>
      <c r="S485" s="276"/>
      <c r="T485" s="276"/>
      <c r="U485" s="276"/>
      <c r="V485" s="276"/>
      <c r="W485" s="276"/>
      <c r="X485" s="276"/>
      <c r="Y485" s="276"/>
      <c r="Z485" s="276"/>
      <c r="AA485" s="276"/>
      <c r="AB485" s="9"/>
    </row>
    <row r="486" spans="2:28" s="10" customFormat="1" x14ac:dyDescent="0.2">
      <c r="B486" s="14"/>
      <c r="C486" s="276"/>
      <c r="D486" s="276"/>
      <c r="E486" s="276"/>
      <c r="F486" s="276"/>
      <c r="G486" s="276"/>
      <c r="H486" s="276"/>
      <c r="I486" s="276"/>
      <c r="J486" s="276"/>
      <c r="K486" s="276"/>
      <c r="L486" s="276"/>
      <c r="M486" s="276"/>
      <c r="N486" s="276"/>
      <c r="O486" s="276"/>
      <c r="P486" s="276"/>
      <c r="Q486" s="276"/>
      <c r="R486" s="276"/>
      <c r="S486" s="276"/>
      <c r="T486" s="276"/>
      <c r="U486" s="276"/>
      <c r="V486" s="276"/>
      <c r="W486" s="276"/>
      <c r="X486" s="276"/>
      <c r="Y486" s="276"/>
      <c r="Z486" s="276"/>
      <c r="AA486" s="276"/>
      <c r="AB486" s="9"/>
    </row>
    <row r="487" spans="2:28" s="10" customFormat="1" x14ac:dyDescent="0.2">
      <c r="B487" s="14"/>
      <c r="C487" s="276"/>
      <c r="D487" s="276"/>
      <c r="E487" s="276"/>
      <c r="F487" s="276"/>
      <c r="G487" s="276"/>
      <c r="H487" s="276"/>
      <c r="I487" s="276"/>
      <c r="J487" s="276"/>
      <c r="K487" s="276"/>
      <c r="L487" s="276"/>
      <c r="M487" s="276"/>
      <c r="N487" s="276"/>
      <c r="O487" s="276"/>
      <c r="P487" s="276"/>
      <c r="Q487" s="276"/>
      <c r="R487" s="276"/>
      <c r="S487" s="276"/>
      <c r="T487" s="276"/>
      <c r="U487" s="276"/>
      <c r="V487" s="276"/>
      <c r="W487" s="276"/>
      <c r="X487" s="276"/>
      <c r="Y487" s="276"/>
      <c r="Z487" s="276"/>
      <c r="AA487" s="276"/>
      <c r="AB487" s="9"/>
    </row>
    <row r="488" spans="2:28" s="10" customFormat="1" x14ac:dyDescent="0.2">
      <c r="B488" s="14"/>
      <c r="C488" s="276"/>
      <c r="D488" s="276"/>
      <c r="E488" s="276"/>
      <c r="F488" s="276"/>
      <c r="G488" s="276"/>
      <c r="H488" s="276"/>
      <c r="I488" s="276"/>
      <c r="J488" s="276"/>
      <c r="K488" s="276"/>
      <c r="L488" s="276"/>
      <c r="M488" s="276"/>
      <c r="N488" s="276"/>
      <c r="O488" s="276"/>
      <c r="P488" s="276"/>
      <c r="Q488" s="276"/>
      <c r="R488" s="276"/>
      <c r="S488" s="276"/>
      <c r="T488" s="276"/>
      <c r="U488" s="276"/>
      <c r="V488" s="276"/>
      <c r="W488" s="276"/>
      <c r="X488" s="276"/>
      <c r="Y488" s="276"/>
      <c r="Z488" s="276"/>
      <c r="AA488" s="276"/>
      <c r="AB488" s="9"/>
    </row>
    <row r="489" spans="2:28" s="10" customFormat="1" x14ac:dyDescent="0.2">
      <c r="B489" s="14"/>
      <c r="C489" s="276"/>
      <c r="D489" s="276"/>
      <c r="E489" s="276"/>
      <c r="F489" s="276"/>
      <c r="G489" s="276"/>
      <c r="H489" s="276"/>
      <c r="I489" s="276"/>
      <c r="J489" s="276"/>
      <c r="K489" s="276"/>
      <c r="L489" s="276"/>
      <c r="M489" s="276"/>
      <c r="N489" s="276"/>
      <c r="O489" s="276"/>
      <c r="P489" s="276"/>
      <c r="Q489" s="276"/>
      <c r="R489" s="276"/>
      <c r="S489" s="276"/>
      <c r="T489" s="276"/>
      <c r="U489" s="276"/>
      <c r="V489" s="276"/>
      <c r="W489" s="276"/>
      <c r="X489" s="276"/>
      <c r="Y489" s="276"/>
      <c r="Z489" s="276"/>
      <c r="AA489" s="276"/>
      <c r="AB489" s="9"/>
    </row>
    <row r="490" spans="2:28" s="10" customFormat="1" x14ac:dyDescent="0.2">
      <c r="B490" s="14"/>
      <c r="C490" s="276"/>
      <c r="D490" s="276"/>
      <c r="E490" s="276"/>
      <c r="F490" s="276"/>
      <c r="G490" s="276"/>
      <c r="H490" s="276"/>
      <c r="I490" s="276"/>
      <c r="J490" s="276"/>
      <c r="K490" s="276"/>
      <c r="L490" s="276"/>
      <c r="M490" s="276"/>
      <c r="N490" s="276"/>
      <c r="O490" s="276"/>
      <c r="P490" s="276"/>
      <c r="Q490" s="276"/>
      <c r="R490" s="276"/>
      <c r="S490" s="276"/>
      <c r="T490" s="276"/>
      <c r="U490" s="276"/>
      <c r="V490" s="276"/>
      <c r="W490" s="276"/>
      <c r="X490" s="276"/>
      <c r="Y490" s="276"/>
      <c r="Z490" s="276"/>
      <c r="AA490" s="276"/>
      <c r="AB490" s="9"/>
    </row>
    <row r="491" spans="2:28" s="10" customFormat="1" x14ac:dyDescent="0.2">
      <c r="B491" s="14"/>
      <c r="C491" s="276"/>
      <c r="D491" s="276"/>
      <c r="E491" s="276"/>
      <c r="F491" s="276"/>
      <c r="G491" s="276"/>
      <c r="H491" s="276"/>
      <c r="I491" s="276"/>
      <c r="J491" s="276"/>
      <c r="K491" s="276"/>
      <c r="L491" s="276"/>
      <c r="M491" s="276"/>
      <c r="N491" s="276"/>
      <c r="O491" s="276"/>
      <c r="P491" s="276"/>
      <c r="Q491" s="276"/>
      <c r="R491" s="276"/>
      <c r="S491" s="276"/>
      <c r="T491" s="276"/>
      <c r="U491" s="276"/>
      <c r="V491" s="276"/>
      <c r="W491" s="276"/>
      <c r="X491" s="276"/>
      <c r="Y491" s="276"/>
      <c r="Z491" s="276"/>
      <c r="AA491" s="276"/>
      <c r="AB491" s="9"/>
    </row>
    <row r="492" spans="2:28" s="10" customFormat="1" x14ac:dyDescent="0.2">
      <c r="B492" s="14"/>
      <c r="C492" s="276"/>
      <c r="D492" s="276"/>
      <c r="E492" s="276"/>
      <c r="F492" s="276"/>
      <c r="G492" s="276"/>
      <c r="H492" s="276"/>
      <c r="I492" s="276"/>
      <c r="J492" s="276"/>
      <c r="K492" s="276"/>
      <c r="L492" s="276"/>
      <c r="M492" s="276"/>
      <c r="N492" s="276"/>
      <c r="O492" s="276"/>
      <c r="P492" s="276"/>
      <c r="Q492" s="276"/>
      <c r="R492" s="276"/>
      <c r="S492" s="276"/>
      <c r="T492" s="276"/>
      <c r="U492" s="276"/>
      <c r="V492" s="276"/>
      <c r="W492" s="276"/>
      <c r="X492" s="276"/>
      <c r="Y492" s="276"/>
      <c r="Z492" s="276"/>
      <c r="AA492" s="276"/>
      <c r="AB492" s="9"/>
    </row>
    <row r="493" spans="2:28" s="10" customFormat="1" x14ac:dyDescent="0.2">
      <c r="B493" s="14"/>
      <c r="C493" s="276"/>
      <c r="D493" s="276"/>
      <c r="E493" s="276"/>
      <c r="F493" s="276"/>
      <c r="G493" s="276"/>
      <c r="H493" s="276"/>
      <c r="I493" s="276"/>
      <c r="J493" s="276"/>
      <c r="K493" s="276"/>
      <c r="L493" s="276"/>
      <c r="M493" s="276"/>
      <c r="N493" s="276"/>
      <c r="O493" s="276"/>
      <c r="P493" s="276"/>
      <c r="Q493" s="276"/>
      <c r="R493" s="276"/>
      <c r="S493" s="276"/>
      <c r="T493" s="276"/>
      <c r="U493" s="276"/>
      <c r="V493" s="276"/>
      <c r="W493" s="276"/>
      <c r="X493" s="276"/>
      <c r="Y493" s="276"/>
      <c r="Z493" s="276"/>
      <c r="AA493" s="276"/>
      <c r="AB493" s="9"/>
    </row>
    <row r="494" spans="2:28" s="10" customFormat="1" x14ac:dyDescent="0.2">
      <c r="B494" s="14"/>
      <c r="C494" s="276"/>
      <c r="D494" s="276"/>
      <c r="E494" s="276"/>
      <c r="F494" s="276"/>
      <c r="G494" s="276"/>
      <c r="H494" s="276"/>
      <c r="I494" s="276"/>
      <c r="J494" s="276"/>
      <c r="K494" s="276"/>
      <c r="L494" s="276"/>
      <c r="M494" s="276"/>
      <c r="N494" s="276"/>
      <c r="O494" s="276"/>
      <c r="P494" s="276"/>
      <c r="Q494" s="276"/>
      <c r="R494" s="276"/>
      <c r="S494" s="276"/>
      <c r="T494" s="276"/>
      <c r="U494" s="276"/>
      <c r="V494" s="276"/>
      <c r="W494" s="276"/>
      <c r="X494" s="276"/>
      <c r="Y494" s="276"/>
      <c r="Z494" s="276"/>
      <c r="AA494" s="276"/>
      <c r="AB494" s="9"/>
    </row>
    <row r="495" spans="2:28" s="10" customFormat="1" x14ac:dyDescent="0.2">
      <c r="B495" s="14"/>
      <c r="C495" s="276"/>
      <c r="D495" s="276"/>
      <c r="E495" s="276"/>
      <c r="F495" s="276"/>
      <c r="G495" s="276"/>
      <c r="H495" s="276"/>
      <c r="I495" s="276"/>
      <c r="J495" s="276"/>
      <c r="K495" s="276"/>
      <c r="L495" s="276"/>
      <c r="M495" s="276"/>
      <c r="N495" s="276"/>
      <c r="O495" s="276"/>
      <c r="P495" s="276"/>
      <c r="Q495" s="276"/>
      <c r="R495" s="276"/>
      <c r="S495" s="276"/>
      <c r="T495" s="276"/>
      <c r="U495" s="276"/>
      <c r="V495" s="276"/>
      <c r="W495" s="276"/>
      <c r="X495" s="276"/>
      <c r="Y495" s="276"/>
      <c r="Z495" s="276"/>
      <c r="AA495" s="276"/>
      <c r="AB495" s="9"/>
    </row>
    <row r="496" spans="2:28" s="10" customFormat="1" x14ac:dyDescent="0.2">
      <c r="B496" s="14"/>
      <c r="C496" s="276"/>
      <c r="D496" s="276"/>
      <c r="E496" s="276"/>
      <c r="F496" s="276"/>
      <c r="G496" s="276"/>
      <c r="H496" s="276"/>
      <c r="I496" s="276"/>
      <c r="J496" s="276"/>
      <c r="K496" s="276"/>
      <c r="L496" s="276"/>
      <c r="M496" s="276"/>
      <c r="N496" s="276"/>
      <c r="O496" s="276"/>
      <c r="P496" s="276"/>
      <c r="Q496" s="276"/>
      <c r="R496" s="276"/>
      <c r="S496" s="276"/>
      <c r="T496" s="276"/>
      <c r="U496" s="276"/>
      <c r="V496" s="276"/>
      <c r="W496" s="276"/>
      <c r="X496" s="276"/>
      <c r="Y496" s="276"/>
      <c r="Z496" s="276"/>
      <c r="AA496" s="276"/>
      <c r="AB496" s="9"/>
    </row>
    <row r="497" spans="2:28" s="10" customFormat="1" x14ac:dyDescent="0.2">
      <c r="B497" s="14"/>
      <c r="C497" s="276"/>
      <c r="D497" s="276"/>
      <c r="E497" s="276"/>
      <c r="F497" s="276"/>
      <c r="G497" s="276"/>
      <c r="H497" s="276"/>
      <c r="I497" s="276"/>
      <c r="J497" s="276"/>
      <c r="K497" s="276"/>
      <c r="L497" s="276"/>
      <c r="M497" s="276"/>
      <c r="N497" s="276"/>
      <c r="O497" s="276"/>
      <c r="P497" s="276"/>
      <c r="Q497" s="276"/>
      <c r="R497" s="276"/>
      <c r="S497" s="276"/>
      <c r="T497" s="276"/>
      <c r="U497" s="276"/>
      <c r="V497" s="276"/>
      <c r="W497" s="276"/>
      <c r="X497" s="276"/>
      <c r="Y497" s="276"/>
      <c r="Z497" s="276"/>
      <c r="AA497" s="276"/>
      <c r="AB497" s="9"/>
    </row>
    <row r="498" spans="2:28" s="10" customFormat="1" x14ac:dyDescent="0.2">
      <c r="B498" s="14"/>
      <c r="C498" s="276"/>
      <c r="D498" s="276"/>
      <c r="E498" s="276"/>
      <c r="F498" s="276"/>
      <c r="G498" s="276"/>
      <c r="H498" s="276"/>
      <c r="I498" s="276"/>
      <c r="J498" s="276"/>
      <c r="K498" s="276"/>
      <c r="L498" s="276"/>
      <c r="M498" s="276"/>
      <c r="N498" s="276"/>
      <c r="O498" s="276"/>
      <c r="P498" s="276"/>
      <c r="Q498" s="276"/>
      <c r="R498" s="276"/>
      <c r="S498" s="276"/>
      <c r="T498" s="276"/>
      <c r="U498" s="276"/>
      <c r="V498" s="276"/>
      <c r="W498" s="276"/>
      <c r="X498" s="276"/>
      <c r="Y498" s="276"/>
      <c r="Z498" s="276"/>
      <c r="AA498" s="276"/>
      <c r="AB498" s="9"/>
    </row>
    <row r="499" spans="2:28" s="10" customFormat="1" x14ac:dyDescent="0.2">
      <c r="B499" s="14"/>
      <c r="C499" s="276"/>
      <c r="D499" s="276"/>
      <c r="E499" s="276"/>
      <c r="F499" s="276"/>
      <c r="G499" s="276"/>
      <c r="H499" s="276"/>
      <c r="I499" s="276"/>
      <c r="J499" s="276"/>
      <c r="K499" s="276"/>
      <c r="L499" s="276"/>
      <c r="M499" s="276"/>
      <c r="N499" s="276"/>
      <c r="O499" s="276"/>
      <c r="P499" s="276"/>
      <c r="Q499" s="276"/>
      <c r="R499" s="276"/>
      <c r="S499" s="276"/>
      <c r="T499" s="276"/>
      <c r="U499" s="276"/>
      <c r="V499" s="276"/>
      <c r="W499" s="276"/>
      <c r="X499" s="276"/>
      <c r="Y499" s="276"/>
      <c r="Z499" s="276"/>
      <c r="AA499" s="276"/>
      <c r="AB499" s="9"/>
    </row>
    <row r="500" spans="2:28" s="10" customFormat="1" x14ac:dyDescent="0.2">
      <c r="B500" s="14"/>
      <c r="C500" s="276"/>
      <c r="D500" s="276"/>
      <c r="E500" s="276"/>
      <c r="F500" s="276"/>
      <c r="G500" s="276"/>
      <c r="H500" s="276"/>
      <c r="I500" s="276"/>
      <c r="J500" s="276"/>
      <c r="K500" s="276"/>
      <c r="L500" s="276"/>
      <c r="M500" s="276"/>
      <c r="N500" s="276"/>
      <c r="O500" s="276"/>
      <c r="P500" s="276"/>
      <c r="Q500" s="276"/>
      <c r="R500" s="276"/>
      <c r="S500" s="276"/>
      <c r="T500" s="276"/>
      <c r="U500" s="276"/>
      <c r="V500" s="276"/>
      <c r="W500" s="276"/>
      <c r="X500" s="276"/>
      <c r="Y500" s="276"/>
      <c r="Z500" s="276"/>
      <c r="AA500" s="276"/>
      <c r="AB500" s="9"/>
    </row>
    <row r="501" spans="2:28" s="10" customFormat="1" x14ac:dyDescent="0.2">
      <c r="B501" s="14"/>
      <c r="C501" s="276"/>
      <c r="D501" s="276"/>
      <c r="E501" s="276"/>
      <c r="F501" s="276"/>
      <c r="G501" s="276"/>
      <c r="H501" s="276"/>
      <c r="I501" s="276"/>
      <c r="J501" s="276"/>
      <c r="K501" s="276"/>
      <c r="L501" s="276"/>
      <c r="M501" s="276"/>
      <c r="N501" s="276"/>
      <c r="O501" s="276"/>
      <c r="P501" s="276"/>
      <c r="Q501" s="276"/>
      <c r="R501" s="276"/>
      <c r="S501" s="276"/>
      <c r="T501" s="276"/>
      <c r="U501" s="276"/>
      <c r="V501" s="276"/>
      <c r="W501" s="276"/>
      <c r="X501" s="276"/>
      <c r="Y501" s="276"/>
      <c r="Z501" s="276"/>
      <c r="AA501" s="276"/>
      <c r="AB501" s="9"/>
    </row>
    <row r="502" spans="2:28" s="10" customFormat="1" x14ac:dyDescent="0.2">
      <c r="B502" s="14"/>
      <c r="C502" s="276"/>
      <c r="D502" s="276"/>
      <c r="E502" s="276"/>
      <c r="F502" s="276"/>
      <c r="G502" s="276"/>
      <c r="H502" s="276"/>
      <c r="I502" s="276"/>
      <c r="J502" s="276"/>
      <c r="K502" s="276"/>
      <c r="L502" s="276"/>
      <c r="M502" s="276"/>
      <c r="N502" s="276"/>
      <c r="O502" s="276"/>
      <c r="P502" s="276"/>
      <c r="Q502" s="276"/>
      <c r="R502" s="276"/>
      <c r="S502" s="276"/>
      <c r="T502" s="276"/>
      <c r="U502" s="276"/>
      <c r="V502" s="276"/>
      <c r="W502" s="276"/>
      <c r="X502" s="276"/>
      <c r="Y502" s="276"/>
      <c r="Z502" s="276"/>
      <c r="AA502" s="276"/>
      <c r="AB502" s="9"/>
    </row>
    <row r="503" spans="2:28" s="10" customFormat="1" x14ac:dyDescent="0.2">
      <c r="B503" s="14"/>
      <c r="C503" s="276"/>
      <c r="D503" s="276"/>
      <c r="E503" s="276"/>
      <c r="F503" s="276"/>
      <c r="G503" s="276"/>
      <c r="H503" s="276"/>
      <c r="I503" s="276"/>
      <c r="J503" s="276"/>
      <c r="K503" s="276"/>
      <c r="L503" s="276"/>
      <c r="M503" s="276"/>
      <c r="N503" s="276"/>
      <c r="O503" s="276"/>
      <c r="P503" s="276"/>
      <c r="Q503" s="276"/>
      <c r="R503" s="276"/>
      <c r="S503" s="276"/>
      <c r="T503" s="276"/>
      <c r="U503" s="276"/>
      <c r="V503" s="276"/>
      <c r="W503" s="276"/>
      <c r="X503" s="276"/>
      <c r="Y503" s="276"/>
      <c r="Z503" s="276"/>
      <c r="AA503" s="276"/>
      <c r="AB503" s="9"/>
    </row>
    <row r="504" spans="2:28" s="10" customFormat="1" x14ac:dyDescent="0.2">
      <c r="B504" s="14"/>
      <c r="C504" s="276"/>
      <c r="D504" s="276"/>
      <c r="E504" s="276"/>
      <c r="F504" s="276"/>
      <c r="G504" s="276"/>
      <c r="H504" s="276"/>
      <c r="I504" s="276"/>
      <c r="J504" s="276"/>
      <c r="K504" s="276"/>
      <c r="L504" s="276"/>
      <c r="M504" s="276"/>
      <c r="N504" s="276"/>
      <c r="O504" s="276"/>
      <c r="P504" s="276"/>
      <c r="Q504" s="276"/>
      <c r="R504" s="276"/>
      <c r="S504" s="276"/>
      <c r="T504" s="276"/>
      <c r="U504" s="276"/>
      <c r="V504" s="276"/>
      <c r="W504" s="276"/>
      <c r="X504" s="276"/>
      <c r="Y504" s="276"/>
      <c r="Z504" s="276"/>
      <c r="AA504" s="276"/>
      <c r="AB504" s="9"/>
    </row>
    <row r="505" spans="2:28" s="10" customFormat="1" x14ac:dyDescent="0.2">
      <c r="B505" s="14"/>
      <c r="C505" s="276"/>
      <c r="D505" s="276"/>
      <c r="E505" s="276"/>
      <c r="F505" s="276"/>
      <c r="G505" s="276"/>
      <c r="H505" s="276"/>
      <c r="I505" s="276"/>
      <c r="J505" s="276"/>
      <c r="K505" s="276"/>
      <c r="L505" s="276"/>
      <c r="M505" s="276"/>
      <c r="N505" s="276"/>
      <c r="O505" s="276"/>
      <c r="P505" s="276"/>
      <c r="Q505" s="276"/>
      <c r="R505" s="276"/>
      <c r="S505" s="276"/>
      <c r="T505" s="276"/>
      <c r="U505" s="276"/>
      <c r="V505" s="276"/>
      <c r="W505" s="276"/>
      <c r="X505" s="276"/>
      <c r="Y505" s="276"/>
      <c r="Z505" s="276"/>
      <c r="AA505" s="276"/>
      <c r="AB505" s="9"/>
    </row>
    <row r="506" spans="2:28" s="10" customFormat="1" x14ac:dyDescent="0.2">
      <c r="B506" s="14"/>
      <c r="C506" s="276"/>
      <c r="D506" s="276"/>
      <c r="E506" s="276"/>
      <c r="F506" s="276"/>
      <c r="G506" s="276"/>
      <c r="H506" s="276"/>
      <c r="I506" s="276"/>
      <c r="J506" s="276"/>
      <c r="K506" s="276"/>
      <c r="L506" s="276"/>
      <c r="M506" s="276"/>
      <c r="N506" s="276"/>
      <c r="O506" s="276"/>
      <c r="P506" s="276"/>
      <c r="Q506" s="276"/>
      <c r="R506" s="276"/>
      <c r="S506" s="276"/>
      <c r="T506" s="276"/>
      <c r="U506" s="276"/>
      <c r="V506" s="276"/>
      <c r="W506" s="276"/>
      <c r="X506" s="276"/>
      <c r="Y506" s="276"/>
      <c r="Z506" s="276"/>
      <c r="AA506" s="276"/>
      <c r="AB506" s="9"/>
    </row>
    <row r="507" spans="2:28" s="10" customFormat="1" x14ac:dyDescent="0.2">
      <c r="B507" s="14"/>
      <c r="C507" s="276"/>
      <c r="D507" s="276"/>
      <c r="E507" s="276"/>
      <c r="F507" s="276"/>
      <c r="G507" s="276"/>
      <c r="H507" s="276"/>
      <c r="I507" s="276"/>
      <c r="J507" s="276"/>
      <c r="K507" s="276"/>
      <c r="L507" s="276"/>
      <c r="M507" s="276"/>
      <c r="N507" s="276"/>
      <c r="O507" s="276"/>
      <c r="P507" s="276"/>
      <c r="Q507" s="276"/>
      <c r="R507" s="276"/>
      <c r="S507" s="276"/>
      <c r="T507" s="276"/>
      <c r="U507" s="276"/>
      <c r="V507" s="276"/>
      <c r="W507" s="276"/>
      <c r="X507" s="276"/>
      <c r="Y507" s="276"/>
      <c r="Z507" s="276"/>
      <c r="AA507" s="276"/>
      <c r="AB507" s="9"/>
    </row>
    <row r="508" spans="2:28" s="10" customFormat="1" x14ac:dyDescent="0.2">
      <c r="B508" s="14"/>
      <c r="C508" s="276"/>
      <c r="D508" s="276"/>
      <c r="E508" s="276"/>
      <c r="F508" s="276"/>
      <c r="G508" s="276"/>
      <c r="H508" s="276"/>
      <c r="I508" s="276"/>
      <c r="J508" s="276"/>
      <c r="K508" s="276"/>
      <c r="L508" s="276"/>
      <c r="M508" s="276"/>
      <c r="N508" s="276"/>
      <c r="O508" s="276"/>
      <c r="P508" s="276"/>
      <c r="Q508" s="276"/>
      <c r="R508" s="276"/>
      <c r="S508" s="276"/>
      <c r="T508" s="276"/>
      <c r="U508" s="276"/>
      <c r="V508" s="276"/>
      <c r="W508" s="276"/>
      <c r="X508" s="276"/>
      <c r="Y508" s="276"/>
      <c r="Z508" s="276"/>
      <c r="AA508" s="276"/>
      <c r="AB508" s="9"/>
    </row>
    <row r="509" spans="2:28" s="10" customFormat="1" x14ac:dyDescent="0.2">
      <c r="B509" s="14"/>
      <c r="C509" s="276"/>
      <c r="D509" s="276"/>
      <c r="E509" s="276"/>
      <c r="F509" s="276"/>
      <c r="G509" s="276"/>
      <c r="H509" s="276"/>
      <c r="I509" s="276"/>
      <c r="J509" s="276"/>
      <c r="K509" s="276"/>
      <c r="L509" s="276"/>
      <c r="M509" s="276"/>
      <c r="N509" s="276"/>
      <c r="O509" s="276"/>
      <c r="P509" s="276"/>
      <c r="Q509" s="276"/>
      <c r="R509" s="276"/>
      <c r="S509" s="276"/>
      <c r="T509" s="276"/>
      <c r="U509" s="276"/>
      <c r="V509" s="276"/>
      <c r="W509" s="276"/>
      <c r="X509" s="276"/>
      <c r="Y509" s="276"/>
      <c r="Z509" s="276"/>
      <c r="AA509" s="276"/>
      <c r="AB509" s="9"/>
    </row>
    <row r="510" spans="2:28" s="10" customFormat="1" x14ac:dyDescent="0.2">
      <c r="B510" s="14"/>
      <c r="C510" s="276"/>
      <c r="D510" s="276"/>
      <c r="E510" s="276"/>
      <c r="F510" s="276"/>
      <c r="G510" s="276"/>
      <c r="H510" s="276"/>
      <c r="I510" s="276"/>
      <c r="J510" s="276"/>
      <c r="K510" s="276"/>
      <c r="L510" s="276"/>
      <c r="M510" s="276"/>
      <c r="N510" s="276"/>
      <c r="O510" s="276"/>
      <c r="P510" s="276"/>
      <c r="Q510" s="276"/>
      <c r="R510" s="276"/>
      <c r="S510" s="276"/>
      <c r="T510" s="276"/>
      <c r="U510" s="276"/>
      <c r="V510" s="276"/>
      <c r="W510" s="276"/>
      <c r="X510" s="276"/>
      <c r="Y510" s="276"/>
      <c r="Z510" s="276"/>
      <c r="AA510" s="276"/>
      <c r="AB510" s="9"/>
    </row>
    <row r="511" spans="2:28" s="10" customFormat="1" x14ac:dyDescent="0.2">
      <c r="B511" s="14"/>
      <c r="C511" s="276"/>
      <c r="D511" s="276"/>
      <c r="E511" s="276"/>
      <c r="F511" s="276"/>
      <c r="G511" s="276"/>
      <c r="H511" s="276"/>
      <c r="I511" s="276"/>
      <c r="J511" s="276"/>
      <c r="K511" s="276"/>
      <c r="L511" s="276"/>
      <c r="M511" s="276"/>
      <c r="N511" s="276"/>
      <c r="O511" s="276"/>
      <c r="P511" s="276"/>
      <c r="Q511" s="276"/>
      <c r="R511" s="276"/>
      <c r="S511" s="276"/>
      <c r="T511" s="276"/>
      <c r="U511" s="276"/>
      <c r="V511" s="276"/>
      <c r="W511" s="276"/>
      <c r="X511" s="276"/>
      <c r="Y511" s="276"/>
      <c r="Z511" s="276"/>
      <c r="AA511" s="276"/>
      <c r="AB511" s="9"/>
    </row>
    <row r="512" spans="2:28" s="10" customFormat="1" x14ac:dyDescent="0.2">
      <c r="B512" s="14"/>
      <c r="C512" s="276"/>
      <c r="D512" s="276"/>
      <c r="E512" s="276"/>
      <c r="F512" s="276"/>
      <c r="G512" s="276"/>
      <c r="H512" s="276"/>
      <c r="I512" s="276"/>
      <c r="J512" s="276"/>
      <c r="K512" s="276"/>
      <c r="L512" s="276"/>
      <c r="M512" s="276"/>
      <c r="N512" s="276"/>
      <c r="O512" s="276"/>
      <c r="P512" s="276"/>
      <c r="Q512" s="276"/>
      <c r="R512" s="276"/>
      <c r="S512" s="276"/>
      <c r="T512" s="276"/>
      <c r="U512" s="276"/>
      <c r="V512" s="276"/>
      <c r="W512" s="276"/>
      <c r="X512" s="276"/>
      <c r="Y512" s="276"/>
      <c r="Z512" s="276"/>
      <c r="AA512" s="276"/>
      <c r="AB512" s="9"/>
    </row>
    <row r="513" spans="2:28" s="10" customFormat="1" x14ac:dyDescent="0.2">
      <c r="B513" s="14"/>
      <c r="C513" s="276"/>
      <c r="D513" s="276"/>
      <c r="E513" s="276"/>
      <c r="F513" s="276"/>
      <c r="G513" s="276"/>
      <c r="H513" s="276"/>
      <c r="I513" s="276"/>
      <c r="J513" s="276"/>
      <c r="K513" s="276"/>
      <c r="L513" s="276"/>
      <c r="M513" s="276"/>
      <c r="N513" s="276"/>
      <c r="O513" s="276"/>
      <c r="P513" s="276"/>
      <c r="Q513" s="276"/>
      <c r="R513" s="276"/>
      <c r="S513" s="276"/>
      <c r="T513" s="276"/>
      <c r="U513" s="276"/>
      <c r="V513" s="276"/>
      <c r="W513" s="276"/>
      <c r="X513" s="276"/>
      <c r="Y513" s="276"/>
      <c r="Z513" s="276"/>
      <c r="AA513" s="276"/>
      <c r="AB513" s="9"/>
    </row>
    <row r="514" spans="2:28" s="10" customFormat="1" x14ac:dyDescent="0.2">
      <c r="B514" s="14"/>
      <c r="C514" s="276"/>
      <c r="D514" s="276"/>
      <c r="E514" s="276"/>
      <c r="F514" s="276"/>
      <c r="G514" s="276"/>
      <c r="H514" s="276"/>
      <c r="I514" s="276"/>
      <c r="J514" s="276"/>
      <c r="K514" s="276"/>
      <c r="L514" s="276"/>
      <c r="M514" s="276"/>
      <c r="N514" s="276"/>
      <c r="O514" s="276"/>
      <c r="P514" s="276"/>
      <c r="Q514" s="276"/>
      <c r="R514" s="276"/>
      <c r="S514" s="276"/>
      <c r="T514" s="276"/>
      <c r="U514" s="276"/>
      <c r="V514" s="276"/>
      <c r="W514" s="276"/>
      <c r="X514" s="276"/>
      <c r="Y514" s="276"/>
      <c r="Z514" s="276"/>
      <c r="AA514" s="276"/>
      <c r="AB514" s="9"/>
    </row>
    <row r="515" spans="2:28" s="10" customFormat="1" x14ac:dyDescent="0.2">
      <c r="B515" s="14"/>
      <c r="C515" s="276"/>
      <c r="D515" s="276"/>
      <c r="E515" s="276"/>
      <c r="F515" s="276"/>
      <c r="G515" s="276"/>
      <c r="H515" s="276"/>
      <c r="I515" s="276"/>
      <c r="J515" s="276"/>
      <c r="K515" s="276"/>
      <c r="L515" s="276"/>
      <c r="M515" s="276"/>
      <c r="N515" s="276"/>
      <c r="O515" s="276"/>
      <c r="P515" s="276"/>
      <c r="Q515" s="276"/>
      <c r="R515" s="276"/>
      <c r="S515" s="276"/>
      <c r="T515" s="276"/>
      <c r="U515" s="276"/>
      <c r="V515" s="276"/>
      <c r="W515" s="276"/>
      <c r="X515" s="276"/>
      <c r="Y515" s="276"/>
      <c r="Z515" s="276"/>
      <c r="AA515" s="276"/>
      <c r="AB515" s="9"/>
    </row>
    <row r="516" spans="2:28" s="10" customFormat="1" x14ac:dyDescent="0.2">
      <c r="B516" s="14"/>
      <c r="C516" s="276"/>
      <c r="D516" s="276"/>
      <c r="E516" s="276"/>
      <c r="F516" s="276"/>
      <c r="G516" s="276"/>
      <c r="H516" s="276"/>
      <c r="I516" s="276"/>
      <c r="J516" s="276"/>
      <c r="K516" s="276"/>
      <c r="L516" s="276"/>
      <c r="M516" s="276"/>
      <c r="N516" s="276"/>
      <c r="O516" s="276"/>
      <c r="P516" s="276"/>
      <c r="Q516" s="276"/>
      <c r="R516" s="276"/>
      <c r="S516" s="276"/>
      <c r="T516" s="276"/>
      <c r="U516" s="276"/>
      <c r="V516" s="276"/>
      <c r="W516" s="276"/>
      <c r="X516" s="276"/>
      <c r="Y516" s="276"/>
      <c r="Z516" s="276"/>
      <c r="AA516" s="276"/>
      <c r="AB516" s="9"/>
    </row>
    <row r="517" spans="2:28" s="10" customFormat="1" x14ac:dyDescent="0.2">
      <c r="B517" s="14"/>
      <c r="C517" s="276"/>
      <c r="D517" s="276"/>
      <c r="E517" s="276"/>
      <c r="F517" s="276"/>
      <c r="G517" s="276"/>
      <c r="H517" s="276"/>
      <c r="I517" s="276"/>
      <c r="J517" s="276"/>
      <c r="K517" s="276"/>
      <c r="L517" s="276"/>
      <c r="M517" s="276"/>
      <c r="N517" s="276"/>
      <c r="O517" s="276"/>
      <c r="P517" s="276"/>
      <c r="Q517" s="276"/>
      <c r="R517" s="276"/>
      <c r="S517" s="276"/>
      <c r="T517" s="276"/>
      <c r="U517" s="276"/>
      <c r="V517" s="276"/>
      <c r="W517" s="276"/>
      <c r="X517" s="276"/>
      <c r="Y517" s="276"/>
      <c r="Z517" s="276"/>
      <c r="AA517" s="276"/>
      <c r="AB517" s="9"/>
    </row>
    <row r="518" spans="2:28" s="10" customFormat="1" x14ac:dyDescent="0.2">
      <c r="B518" s="14"/>
      <c r="C518" s="276"/>
      <c r="D518" s="276"/>
      <c r="E518" s="276"/>
      <c r="F518" s="276"/>
      <c r="G518" s="276"/>
      <c r="H518" s="276"/>
      <c r="I518" s="276"/>
      <c r="J518" s="276"/>
      <c r="K518" s="276"/>
      <c r="L518" s="276"/>
      <c r="M518" s="276"/>
      <c r="N518" s="276"/>
      <c r="O518" s="276"/>
      <c r="P518" s="276"/>
      <c r="Q518" s="276"/>
      <c r="R518" s="276"/>
      <c r="S518" s="276"/>
      <c r="T518" s="276"/>
      <c r="U518" s="276"/>
      <c r="V518" s="276"/>
      <c r="W518" s="276"/>
      <c r="X518" s="276"/>
      <c r="Y518" s="276"/>
      <c r="Z518" s="276"/>
      <c r="AA518" s="276"/>
      <c r="AB518" s="9"/>
    </row>
    <row r="519" spans="2:28" s="10" customFormat="1" x14ac:dyDescent="0.2">
      <c r="B519" s="14"/>
      <c r="C519" s="276"/>
      <c r="D519" s="276"/>
      <c r="E519" s="276"/>
      <c r="F519" s="276"/>
      <c r="G519" s="276"/>
      <c r="H519" s="276"/>
      <c r="I519" s="276"/>
      <c r="J519" s="276"/>
      <c r="K519" s="276"/>
      <c r="L519" s="276"/>
      <c r="M519" s="276"/>
      <c r="N519" s="276"/>
      <c r="O519" s="276"/>
      <c r="P519" s="276"/>
      <c r="Q519" s="276"/>
      <c r="R519" s="276"/>
      <c r="S519" s="276"/>
      <c r="T519" s="276"/>
      <c r="U519" s="276"/>
      <c r="V519" s="276"/>
      <c r="W519" s="276"/>
      <c r="X519" s="276"/>
      <c r="Y519" s="276"/>
      <c r="Z519" s="276"/>
      <c r="AA519" s="276"/>
      <c r="AB519" s="9"/>
    </row>
    <row r="520" spans="2:28" s="10" customFormat="1" x14ac:dyDescent="0.2">
      <c r="B520" s="14"/>
      <c r="C520" s="276"/>
      <c r="D520" s="276"/>
      <c r="E520" s="276"/>
      <c r="F520" s="276"/>
      <c r="G520" s="276"/>
      <c r="H520" s="276"/>
      <c r="I520" s="276"/>
      <c r="J520" s="276"/>
      <c r="K520" s="276"/>
      <c r="L520" s="276"/>
      <c r="M520" s="276"/>
      <c r="N520" s="276"/>
      <c r="O520" s="276"/>
      <c r="P520" s="276"/>
      <c r="Q520" s="276"/>
      <c r="R520" s="276"/>
      <c r="S520" s="276"/>
      <c r="T520" s="276"/>
      <c r="U520" s="276"/>
      <c r="V520" s="276"/>
      <c r="W520" s="276"/>
      <c r="X520" s="276"/>
      <c r="Y520" s="276"/>
      <c r="Z520" s="276"/>
      <c r="AA520" s="276"/>
      <c r="AB520" s="9"/>
    </row>
    <row r="521" spans="2:28" s="10" customFormat="1" x14ac:dyDescent="0.2">
      <c r="B521" s="14"/>
      <c r="C521" s="276"/>
      <c r="D521" s="276"/>
      <c r="E521" s="276"/>
      <c r="F521" s="276"/>
      <c r="G521" s="276"/>
      <c r="H521" s="276"/>
      <c r="I521" s="276"/>
      <c r="J521" s="276"/>
      <c r="K521" s="276"/>
      <c r="L521" s="276"/>
      <c r="M521" s="276"/>
      <c r="N521" s="276"/>
      <c r="O521" s="276"/>
      <c r="P521" s="276"/>
      <c r="Q521" s="276"/>
      <c r="R521" s="276"/>
      <c r="S521" s="276"/>
      <c r="T521" s="276"/>
      <c r="U521" s="276"/>
      <c r="V521" s="276"/>
      <c r="W521" s="276"/>
      <c r="X521" s="276"/>
      <c r="Y521" s="276"/>
      <c r="Z521" s="276"/>
      <c r="AA521" s="276"/>
      <c r="AB521" s="9"/>
    </row>
    <row r="522" spans="2:28" s="10" customFormat="1" x14ac:dyDescent="0.2">
      <c r="B522" s="14"/>
      <c r="C522" s="276"/>
      <c r="D522" s="276"/>
      <c r="E522" s="276"/>
      <c r="F522" s="276"/>
      <c r="G522" s="276"/>
      <c r="H522" s="276"/>
      <c r="I522" s="276"/>
      <c r="J522" s="276"/>
      <c r="K522" s="276"/>
      <c r="L522" s="276"/>
      <c r="M522" s="276"/>
      <c r="N522" s="276"/>
      <c r="O522" s="276"/>
      <c r="P522" s="276"/>
      <c r="Q522" s="276"/>
      <c r="R522" s="276"/>
      <c r="S522" s="276"/>
      <c r="T522" s="276"/>
      <c r="U522" s="276"/>
      <c r="V522" s="276"/>
      <c r="W522" s="276"/>
      <c r="X522" s="276"/>
      <c r="Y522" s="276"/>
      <c r="Z522" s="276"/>
      <c r="AA522" s="276"/>
      <c r="AB522" s="9"/>
    </row>
    <row r="523" spans="2:28" s="10" customFormat="1" x14ac:dyDescent="0.2">
      <c r="B523" s="14"/>
      <c r="C523" s="276"/>
      <c r="D523" s="276"/>
      <c r="E523" s="276"/>
      <c r="F523" s="276"/>
      <c r="G523" s="276"/>
      <c r="H523" s="276"/>
      <c r="I523" s="276"/>
      <c r="J523" s="276"/>
      <c r="K523" s="276"/>
      <c r="L523" s="276"/>
      <c r="M523" s="276"/>
      <c r="N523" s="276"/>
      <c r="O523" s="276"/>
      <c r="P523" s="276"/>
      <c r="Q523" s="276"/>
      <c r="R523" s="276"/>
      <c r="S523" s="276"/>
      <c r="T523" s="276"/>
      <c r="U523" s="276"/>
      <c r="V523" s="276"/>
      <c r="W523" s="276"/>
      <c r="X523" s="276"/>
      <c r="Y523" s="276"/>
      <c r="Z523" s="276"/>
      <c r="AA523" s="276"/>
      <c r="AB523" s="9"/>
    </row>
    <row r="524" spans="2:28" s="10" customFormat="1" x14ac:dyDescent="0.2">
      <c r="B524" s="14"/>
      <c r="C524" s="276"/>
      <c r="D524" s="276"/>
      <c r="E524" s="276"/>
      <c r="F524" s="276"/>
      <c r="G524" s="276"/>
      <c r="H524" s="276"/>
      <c r="I524" s="276"/>
      <c r="J524" s="276"/>
      <c r="K524" s="276"/>
      <c r="L524" s="276"/>
      <c r="M524" s="276"/>
      <c r="N524" s="276"/>
      <c r="O524" s="276"/>
      <c r="P524" s="276"/>
      <c r="Q524" s="276"/>
      <c r="R524" s="276"/>
      <c r="S524" s="276"/>
      <c r="T524" s="276"/>
      <c r="U524" s="276"/>
      <c r="V524" s="276"/>
      <c r="W524" s="276"/>
      <c r="X524" s="276"/>
      <c r="Y524" s="276"/>
      <c r="Z524" s="276"/>
      <c r="AA524" s="276"/>
      <c r="AB524" s="9"/>
    </row>
    <row r="525" spans="2:28" s="10" customFormat="1" x14ac:dyDescent="0.2">
      <c r="B525" s="14"/>
      <c r="C525" s="276"/>
      <c r="D525" s="276"/>
      <c r="E525" s="276"/>
      <c r="F525" s="276"/>
      <c r="G525" s="276"/>
      <c r="H525" s="276"/>
      <c r="I525" s="276"/>
      <c r="J525" s="276"/>
      <c r="K525" s="276"/>
      <c r="L525" s="276"/>
      <c r="M525" s="276"/>
      <c r="N525" s="276"/>
      <c r="O525" s="276"/>
      <c r="P525" s="276"/>
      <c r="Q525" s="276"/>
      <c r="R525" s="276"/>
      <c r="S525" s="276"/>
      <c r="T525" s="276"/>
      <c r="U525" s="276"/>
      <c r="V525" s="276"/>
      <c r="W525" s="276"/>
      <c r="X525" s="276"/>
      <c r="Y525" s="276"/>
      <c r="Z525" s="276"/>
      <c r="AA525" s="276"/>
      <c r="AB525" s="9"/>
    </row>
    <row r="526" spans="2:28" s="10" customFormat="1" x14ac:dyDescent="0.2">
      <c r="B526" s="14"/>
      <c r="C526" s="276"/>
      <c r="D526" s="276"/>
      <c r="E526" s="276"/>
      <c r="F526" s="276"/>
      <c r="G526" s="276"/>
      <c r="H526" s="276"/>
      <c r="I526" s="276"/>
      <c r="J526" s="276"/>
      <c r="K526" s="276"/>
      <c r="L526" s="276"/>
      <c r="M526" s="276"/>
      <c r="N526" s="276"/>
      <c r="O526" s="276"/>
      <c r="P526" s="276"/>
      <c r="Q526" s="276"/>
      <c r="R526" s="276"/>
      <c r="S526" s="276"/>
      <c r="T526" s="276"/>
      <c r="U526" s="276"/>
      <c r="V526" s="276"/>
      <c r="W526" s="276"/>
      <c r="X526" s="276"/>
      <c r="Y526" s="276"/>
      <c r="Z526" s="276"/>
      <c r="AA526" s="276"/>
      <c r="AB526" s="9"/>
    </row>
    <row r="527" spans="2:28" s="10" customFormat="1" x14ac:dyDescent="0.2">
      <c r="B527" s="14"/>
      <c r="C527" s="276"/>
      <c r="D527" s="276"/>
      <c r="E527" s="276"/>
      <c r="F527" s="276"/>
      <c r="G527" s="276"/>
      <c r="H527" s="276"/>
      <c r="I527" s="276"/>
      <c r="J527" s="276"/>
      <c r="K527" s="276"/>
      <c r="L527" s="276"/>
      <c r="M527" s="276"/>
      <c r="N527" s="276"/>
      <c r="O527" s="276"/>
      <c r="P527" s="276"/>
      <c r="Q527" s="276"/>
      <c r="R527" s="276"/>
      <c r="S527" s="276"/>
      <c r="T527" s="276"/>
      <c r="U527" s="276"/>
      <c r="V527" s="276"/>
      <c r="W527" s="276"/>
      <c r="X527" s="276"/>
      <c r="Y527" s="276"/>
      <c r="Z527" s="276"/>
      <c r="AA527" s="276"/>
      <c r="AB527" s="9"/>
    </row>
    <row r="528" spans="2:28" s="10" customFormat="1" x14ac:dyDescent="0.2">
      <c r="B528" s="14"/>
      <c r="C528" s="276"/>
      <c r="D528" s="276"/>
      <c r="E528" s="276"/>
      <c r="F528" s="276"/>
      <c r="G528" s="276"/>
      <c r="H528" s="276"/>
      <c r="I528" s="276"/>
      <c r="J528" s="276"/>
      <c r="K528" s="276"/>
      <c r="L528" s="276"/>
      <c r="M528" s="276"/>
      <c r="N528" s="276"/>
      <c r="O528" s="276"/>
      <c r="P528" s="276"/>
      <c r="Q528" s="276"/>
      <c r="R528" s="276"/>
      <c r="S528" s="276"/>
      <c r="T528" s="276"/>
      <c r="U528" s="276"/>
      <c r="V528" s="276"/>
      <c r="W528" s="276"/>
      <c r="X528" s="276"/>
      <c r="Y528" s="276"/>
      <c r="Z528" s="276"/>
      <c r="AA528" s="276"/>
      <c r="AB528" s="9"/>
    </row>
    <row r="529" spans="2:28" s="10" customFormat="1" x14ac:dyDescent="0.2">
      <c r="B529" s="14"/>
      <c r="C529" s="276"/>
      <c r="D529" s="276"/>
      <c r="E529" s="276"/>
      <c r="F529" s="276"/>
      <c r="G529" s="276"/>
      <c r="H529" s="276"/>
      <c r="I529" s="276"/>
      <c r="J529" s="276"/>
      <c r="K529" s="276"/>
      <c r="L529" s="276"/>
      <c r="M529" s="276"/>
      <c r="N529" s="276"/>
      <c r="O529" s="276"/>
      <c r="P529" s="276"/>
      <c r="Q529" s="276"/>
      <c r="R529" s="276"/>
      <c r="S529" s="276"/>
      <c r="T529" s="276"/>
      <c r="U529" s="276"/>
      <c r="V529" s="276"/>
      <c r="W529" s="276"/>
      <c r="X529" s="276"/>
      <c r="Y529" s="276"/>
      <c r="Z529" s="276"/>
      <c r="AA529" s="276"/>
      <c r="AB529" s="9"/>
    </row>
    <row r="530" spans="2:28" s="10" customFormat="1" x14ac:dyDescent="0.2">
      <c r="B530" s="14"/>
      <c r="C530" s="276"/>
      <c r="D530" s="276"/>
      <c r="E530" s="276"/>
      <c r="F530" s="276"/>
      <c r="G530" s="276"/>
      <c r="H530" s="276"/>
      <c r="I530" s="276"/>
      <c r="J530" s="276"/>
      <c r="K530" s="276"/>
      <c r="L530" s="276"/>
      <c r="M530" s="276"/>
      <c r="N530" s="276"/>
      <c r="O530" s="276"/>
      <c r="P530" s="276"/>
      <c r="Q530" s="276"/>
      <c r="R530" s="276"/>
      <c r="S530" s="276"/>
      <c r="T530" s="276"/>
      <c r="U530" s="276"/>
      <c r="V530" s="276"/>
      <c r="W530" s="276"/>
      <c r="X530" s="276"/>
      <c r="Y530" s="276"/>
      <c r="Z530" s="276"/>
      <c r="AA530" s="276"/>
      <c r="AB530" s="9"/>
    </row>
    <row r="531" spans="2:28" s="10" customFormat="1" x14ac:dyDescent="0.2">
      <c r="B531" s="14"/>
      <c r="C531" s="276"/>
      <c r="D531" s="276"/>
      <c r="E531" s="276"/>
      <c r="F531" s="276"/>
      <c r="G531" s="276"/>
      <c r="H531" s="276"/>
      <c r="I531" s="276"/>
      <c r="J531" s="276"/>
      <c r="K531" s="276"/>
      <c r="L531" s="276"/>
      <c r="M531" s="276"/>
      <c r="N531" s="276"/>
      <c r="O531" s="276"/>
      <c r="P531" s="276"/>
      <c r="Q531" s="276"/>
      <c r="R531" s="276"/>
      <c r="S531" s="276"/>
      <c r="T531" s="276"/>
      <c r="U531" s="276"/>
      <c r="V531" s="276"/>
      <c r="W531" s="276"/>
      <c r="X531" s="276"/>
      <c r="Y531" s="276"/>
      <c r="Z531" s="276"/>
      <c r="AA531" s="276"/>
      <c r="AB531" s="9"/>
    </row>
    <row r="532" spans="2:28" s="10" customFormat="1" x14ac:dyDescent="0.2">
      <c r="B532" s="14"/>
      <c r="C532" s="276"/>
      <c r="D532" s="276"/>
      <c r="E532" s="276"/>
      <c r="F532" s="276"/>
      <c r="G532" s="276"/>
      <c r="H532" s="276"/>
      <c r="I532" s="276"/>
      <c r="J532" s="276"/>
      <c r="K532" s="276"/>
      <c r="L532" s="276"/>
      <c r="M532" s="276"/>
      <c r="N532" s="276"/>
      <c r="O532" s="276"/>
      <c r="P532" s="276"/>
      <c r="Q532" s="276"/>
      <c r="R532" s="276"/>
      <c r="S532" s="276"/>
      <c r="T532" s="276"/>
      <c r="U532" s="276"/>
      <c r="V532" s="276"/>
      <c r="W532" s="276"/>
      <c r="X532" s="276"/>
      <c r="Y532" s="276"/>
      <c r="Z532" s="276"/>
      <c r="AA532" s="276"/>
      <c r="AB532" s="9"/>
    </row>
    <row r="533" spans="2:28" s="10" customFormat="1" x14ac:dyDescent="0.2">
      <c r="B533" s="14"/>
      <c r="C533" s="276"/>
      <c r="D533" s="276"/>
      <c r="E533" s="276"/>
      <c r="F533" s="276"/>
      <c r="G533" s="276"/>
      <c r="H533" s="276"/>
      <c r="I533" s="276"/>
      <c r="J533" s="276"/>
      <c r="K533" s="276"/>
      <c r="L533" s="276"/>
      <c r="M533" s="276"/>
      <c r="N533" s="276"/>
      <c r="O533" s="276"/>
      <c r="P533" s="276"/>
      <c r="Q533" s="276"/>
      <c r="R533" s="276"/>
      <c r="S533" s="276"/>
      <c r="T533" s="276"/>
      <c r="U533" s="276"/>
      <c r="V533" s="276"/>
      <c r="W533" s="276"/>
      <c r="X533" s="276"/>
      <c r="Y533" s="276"/>
      <c r="Z533" s="276"/>
      <c r="AA533" s="276"/>
      <c r="AB533" s="9"/>
    </row>
    <row r="534" spans="2:28" s="10" customFormat="1" x14ac:dyDescent="0.2">
      <c r="B534" s="14"/>
      <c r="C534" s="276"/>
      <c r="D534" s="276"/>
      <c r="E534" s="276"/>
      <c r="F534" s="276"/>
      <c r="G534" s="276"/>
      <c r="H534" s="276"/>
      <c r="I534" s="276"/>
      <c r="J534" s="276"/>
      <c r="K534" s="276"/>
      <c r="L534" s="276"/>
      <c r="M534" s="276"/>
      <c r="N534" s="276"/>
      <c r="O534" s="276"/>
      <c r="P534" s="276"/>
      <c r="Q534" s="276"/>
      <c r="R534" s="276"/>
      <c r="S534" s="276"/>
      <c r="T534" s="276"/>
      <c r="U534" s="276"/>
      <c r="V534" s="276"/>
      <c r="W534" s="276"/>
      <c r="X534" s="276"/>
      <c r="Y534" s="276"/>
      <c r="Z534" s="276"/>
      <c r="AA534" s="276"/>
      <c r="AB534" s="9"/>
    </row>
    <row r="535" spans="2:28" s="10" customFormat="1" x14ac:dyDescent="0.2">
      <c r="B535" s="14"/>
      <c r="C535" s="276"/>
      <c r="D535" s="276"/>
      <c r="E535" s="276"/>
      <c r="F535" s="276"/>
      <c r="G535" s="276"/>
      <c r="H535" s="276"/>
      <c r="I535" s="276"/>
      <c r="J535" s="276"/>
      <c r="K535" s="276"/>
      <c r="L535" s="276"/>
      <c r="M535" s="276"/>
      <c r="N535" s="276"/>
      <c r="O535" s="276"/>
      <c r="P535" s="276"/>
      <c r="Q535" s="276"/>
      <c r="R535" s="276"/>
      <c r="S535" s="276"/>
      <c r="T535" s="276"/>
      <c r="U535" s="276"/>
      <c r="V535" s="276"/>
      <c r="W535" s="276"/>
      <c r="X535" s="276"/>
      <c r="Y535" s="276"/>
      <c r="Z535" s="276"/>
      <c r="AA535" s="276"/>
      <c r="AB535" s="9"/>
    </row>
    <row r="536" spans="2:28" s="10" customFormat="1" x14ac:dyDescent="0.2">
      <c r="B536" s="14"/>
      <c r="C536" s="276"/>
      <c r="D536" s="276"/>
      <c r="E536" s="276"/>
      <c r="F536" s="276"/>
      <c r="G536" s="276"/>
      <c r="H536" s="276"/>
      <c r="I536" s="276"/>
      <c r="J536" s="276"/>
      <c r="K536" s="276"/>
      <c r="L536" s="276"/>
      <c r="M536" s="276"/>
      <c r="N536" s="276"/>
      <c r="O536" s="276"/>
      <c r="P536" s="276"/>
      <c r="Q536" s="276"/>
      <c r="R536" s="276"/>
      <c r="S536" s="276"/>
      <c r="T536" s="276"/>
      <c r="U536" s="276"/>
      <c r="V536" s="276"/>
      <c r="W536" s="276"/>
      <c r="X536" s="276"/>
      <c r="Y536" s="276"/>
      <c r="Z536" s="276"/>
      <c r="AA536" s="276"/>
      <c r="AB536" s="9"/>
    </row>
    <row r="537" spans="2:28" s="10" customFormat="1" x14ac:dyDescent="0.2">
      <c r="B537" s="14"/>
      <c r="C537" s="276"/>
      <c r="D537" s="276"/>
      <c r="E537" s="276"/>
      <c r="F537" s="276"/>
      <c r="G537" s="276"/>
      <c r="H537" s="276"/>
      <c r="I537" s="276"/>
      <c r="J537" s="276"/>
      <c r="K537" s="276"/>
      <c r="L537" s="276"/>
      <c r="M537" s="276"/>
      <c r="N537" s="276"/>
      <c r="O537" s="276"/>
      <c r="P537" s="276"/>
      <c r="Q537" s="276"/>
      <c r="R537" s="276"/>
      <c r="S537" s="276"/>
      <c r="T537" s="276"/>
      <c r="U537" s="276"/>
      <c r="V537" s="276"/>
      <c r="W537" s="276"/>
      <c r="X537" s="276"/>
      <c r="Y537" s="276"/>
      <c r="Z537" s="276"/>
      <c r="AA537" s="276"/>
      <c r="AB537" s="9"/>
    </row>
    <row r="538" spans="2:28" s="10" customFormat="1" x14ac:dyDescent="0.2">
      <c r="B538" s="14"/>
      <c r="C538" s="276"/>
      <c r="D538" s="276"/>
      <c r="E538" s="276"/>
      <c r="F538" s="276"/>
      <c r="G538" s="276"/>
      <c r="H538" s="276"/>
      <c r="I538" s="276"/>
      <c r="J538" s="276"/>
      <c r="K538" s="276"/>
      <c r="L538" s="276"/>
      <c r="M538" s="276"/>
      <c r="N538" s="276"/>
      <c r="O538" s="276"/>
      <c r="P538" s="276"/>
      <c r="Q538" s="276"/>
      <c r="R538" s="276"/>
      <c r="S538" s="276"/>
      <c r="T538" s="276"/>
      <c r="U538" s="276"/>
      <c r="V538" s="276"/>
      <c r="W538" s="276"/>
      <c r="X538" s="276"/>
      <c r="Y538" s="276"/>
      <c r="Z538" s="276"/>
      <c r="AA538" s="276"/>
      <c r="AB538" s="9"/>
    </row>
    <row r="539" spans="2:28" s="10" customFormat="1" x14ac:dyDescent="0.2">
      <c r="B539" s="14"/>
      <c r="C539" s="276"/>
      <c r="D539" s="276"/>
      <c r="E539" s="276"/>
      <c r="F539" s="276"/>
      <c r="G539" s="276"/>
      <c r="H539" s="276"/>
      <c r="I539" s="276"/>
      <c r="J539" s="276"/>
      <c r="K539" s="276"/>
      <c r="L539" s="276"/>
      <c r="M539" s="276"/>
      <c r="N539" s="276"/>
      <c r="O539" s="276"/>
      <c r="P539" s="276"/>
      <c r="Q539" s="276"/>
      <c r="R539" s="276"/>
      <c r="S539" s="276"/>
      <c r="T539" s="276"/>
      <c r="U539" s="276"/>
      <c r="V539" s="276"/>
      <c r="W539" s="276"/>
      <c r="X539" s="276"/>
      <c r="Y539" s="276"/>
      <c r="Z539" s="276"/>
      <c r="AA539" s="276"/>
      <c r="AB539" s="9"/>
    </row>
    <row r="540" spans="2:28" s="10" customFormat="1" x14ac:dyDescent="0.2">
      <c r="B540" s="14"/>
      <c r="C540" s="276"/>
      <c r="D540" s="276"/>
      <c r="E540" s="276"/>
      <c r="F540" s="276"/>
      <c r="G540" s="276"/>
      <c r="H540" s="276"/>
      <c r="I540" s="276"/>
      <c r="J540" s="276"/>
      <c r="K540" s="276"/>
      <c r="L540" s="276"/>
      <c r="M540" s="276"/>
      <c r="N540" s="276"/>
      <c r="O540" s="276"/>
      <c r="P540" s="276"/>
      <c r="Q540" s="276"/>
      <c r="R540" s="276"/>
      <c r="S540" s="276"/>
      <c r="T540" s="276"/>
      <c r="U540" s="276"/>
      <c r="V540" s="276"/>
      <c r="W540" s="276"/>
      <c r="X540" s="276"/>
      <c r="Y540" s="276"/>
      <c r="Z540" s="276"/>
      <c r="AA540" s="276"/>
      <c r="AB540" s="9"/>
    </row>
    <row r="541" spans="2:28" s="10" customFormat="1" x14ac:dyDescent="0.2">
      <c r="B541" s="14"/>
      <c r="C541" s="276"/>
      <c r="D541" s="276"/>
      <c r="E541" s="276"/>
      <c r="F541" s="276"/>
      <c r="G541" s="276"/>
      <c r="H541" s="276"/>
      <c r="I541" s="276"/>
      <c r="J541" s="276"/>
      <c r="K541" s="276"/>
      <c r="L541" s="276"/>
      <c r="M541" s="276"/>
      <c r="N541" s="276"/>
      <c r="O541" s="276"/>
      <c r="P541" s="276"/>
      <c r="Q541" s="276"/>
      <c r="R541" s="276"/>
      <c r="S541" s="276"/>
      <c r="T541" s="276"/>
      <c r="U541" s="276"/>
      <c r="V541" s="276"/>
      <c r="W541" s="276"/>
      <c r="X541" s="276"/>
      <c r="Y541" s="276"/>
      <c r="Z541" s="276"/>
      <c r="AA541" s="276"/>
      <c r="AB541" s="9"/>
    </row>
    <row r="542" spans="2:28" s="10" customFormat="1" x14ac:dyDescent="0.2">
      <c r="B542" s="14"/>
      <c r="C542" s="276"/>
      <c r="D542" s="276"/>
      <c r="E542" s="276"/>
      <c r="F542" s="276"/>
      <c r="G542" s="276"/>
      <c r="H542" s="276"/>
      <c r="I542" s="276"/>
      <c r="J542" s="276"/>
      <c r="K542" s="276"/>
      <c r="L542" s="276"/>
      <c r="M542" s="276"/>
      <c r="N542" s="276"/>
      <c r="O542" s="276"/>
      <c r="P542" s="276"/>
      <c r="Q542" s="276"/>
      <c r="R542" s="276"/>
      <c r="S542" s="276"/>
      <c r="T542" s="276"/>
      <c r="U542" s="276"/>
      <c r="V542" s="276"/>
      <c r="W542" s="276"/>
      <c r="X542" s="276"/>
      <c r="Y542" s="276"/>
      <c r="Z542" s="276"/>
      <c r="AA542" s="276"/>
      <c r="AB542" s="9"/>
    </row>
    <row r="543" spans="2:28" s="10" customFormat="1" x14ac:dyDescent="0.2">
      <c r="B543" s="14"/>
      <c r="C543" s="276"/>
      <c r="D543" s="276"/>
      <c r="E543" s="276"/>
      <c r="F543" s="276"/>
      <c r="G543" s="276"/>
      <c r="H543" s="276"/>
      <c r="I543" s="276"/>
      <c r="J543" s="276"/>
      <c r="K543" s="276"/>
      <c r="L543" s="276"/>
      <c r="M543" s="276"/>
      <c r="N543" s="276"/>
      <c r="O543" s="276"/>
      <c r="P543" s="276"/>
      <c r="Q543" s="276"/>
      <c r="R543" s="276"/>
      <c r="S543" s="276"/>
      <c r="T543" s="276"/>
      <c r="U543" s="276"/>
      <c r="V543" s="276"/>
      <c r="W543" s="276"/>
      <c r="X543" s="276"/>
      <c r="Y543" s="276"/>
      <c r="Z543" s="276"/>
      <c r="AA543" s="276"/>
      <c r="AB543" s="9"/>
    </row>
    <row r="544" spans="2:28" s="10" customFormat="1" x14ac:dyDescent="0.2">
      <c r="B544" s="14"/>
      <c r="C544" s="276"/>
      <c r="D544" s="276"/>
      <c r="E544" s="276"/>
      <c r="F544" s="276"/>
      <c r="G544" s="276"/>
      <c r="H544" s="276"/>
      <c r="I544" s="276"/>
      <c r="J544" s="276"/>
      <c r="K544" s="276"/>
      <c r="L544" s="276"/>
      <c r="M544" s="276"/>
      <c r="N544" s="276"/>
      <c r="O544" s="276"/>
      <c r="P544" s="276"/>
      <c r="Q544" s="276"/>
      <c r="R544" s="276"/>
      <c r="S544" s="276"/>
      <c r="T544" s="276"/>
      <c r="U544" s="276"/>
      <c r="V544" s="276"/>
      <c r="W544" s="276"/>
      <c r="X544" s="276"/>
      <c r="Y544" s="276"/>
      <c r="Z544" s="276"/>
      <c r="AA544" s="276"/>
      <c r="AB544" s="9"/>
    </row>
    <row r="545" spans="2:28" s="10" customFormat="1" x14ac:dyDescent="0.2">
      <c r="B545" s="14"/>
      <c r="C545" s="276"/>
      <c r="D545" s="276"/>
      <c r="E545" s="276"/>
      <c r="F545" s="276"/>
      <c r="G545" s="276"/>
      <c r="H545" s="276"/>
      <c r="I545" s="276"/>
      <c r="J545" s="276"/>
      <c r="K545" s="276"/>
      <c r="L545" s="276"/>
      <c r="M545" s="276"/>
      <c r="N545" s="276"/>
      <c r="O545" s="276"/>
      <c r="P545" s="276"/>
      <c r="Q545" s="276"/>
      <c r="R545" s="276"/>
      <c r="S545" s="276"/>
      <c r="T545" s="276"/>
      <c r="U545" s="276"/>
      <c r="V545" s="276"/>
      <c r="W545" s="276"/>
      <c r="X545" s="276"/>
      <c r="Y545" s="276"/>
      <c r="Z545" s="276"/>
      <c r="AA545" s="276"/>
      <c r="AB545" s="9"/>
    </row>
    <row r="546" spans="2:28" s="10" customFormat="1" x14ac:dyDescent="0.2">
      <c r="B546" s="14"/>
      <c r="C546" s="276"/>
      <c r="D546" s="276"/>
      <c r="E546" s="276"/>
      <c r="F546" s="276"/>
      <c r="G546" s="276"/>
      <c r="H546" s="276"/>
      <c r="I546" s="276"/>
      <c r="J546" s="276"/>
      <c r="K546" s="276"/>
      <c r="L546" s="276"/>
      <c r="M546" s="276"/>
      <c r="N546" s="276"/>
      <c r="O546" s="276"/>
      <c r="P546" s="276"/>
      <c r="Q546" s="276"/>
      <c r="R546" s="276"/>
      <c r="S546" s="276"/>
      <c r="T546" s="276"/>
      <c r="U546" s="276"/>
      <c r="V546" s="276"/>
      <c r="W546" s="276"/>
      <c r="X546" s="276"/>
      <c r="Y546" s="276"/>
      <c r="Z546" s="276"/>
      <c r="AA546" s="276"/>
      <c r="AB546" s="9"/>
    </row>
    <row r="547" spans="2:28" s="10" customFormat="1" x14ac:dyDescent="0.2">
      <c r="B547" s="14"/>
      <c r="C547" s="276"/>
      <c r="D547" s="276"/>
      <c r="E547" s="276"/>
      <c r="F547" s="276"/>
      <c r="G547" s="276"/>
      <c r="H547" s="276"/>
      <c r="I547" s="276"/>
      <c r="J547" s="276"/>
      <c r="K547" s="276"/>
      <c r="L547" s="276"/>
      <c r="M547" s="276"/>
      <c r="N547" s="276"/>
      <c r="O547" s="276"/>
      <c r="P547" s="276"/>
      <c r="Q547" s="276"/>
      <c r="R547" s="276"/>
      <c r="S547" s="276"/>
      <c r="T547" s="276"/>
      <c r="U547" s="276"/>
      <c r="V547" s="276"/>
      <c r="W547" s="276"/>
      <c r="X547" s="276"/>
      <c r="Y547" s="276"/>
      <c r="Z547" s="276"/>
      <c r="AA547" s="276"/>
      <c r="AB547" s="9"/>
    </row>
    <row r="548" spans="2:28" s="10" customFormat="1" x14ac:dyDescent="0.2">
      <c r="B548" s="14"/>
      <c r="C548" s="276"/>
      <c r="D548" s="276"/>
      <c r="E548" s="276"/>
      <c r="F548" s="276"/>
      <c r="G548" s="276"/>
      <c r="H548" s="276"/>
      <c r="I548" s="276"/>
      <c r="J548" s="276"/>
      <c r="K548" s="276"/>
      <c r="L548" s="276"/>
      <c r="M548" s="276"/>
      <c r="N548" s="276"/>
      <c r="O548" s="276"/>
      <c r="P548" s="276"/>
      <c r="Q548" s="276"/>
      <c r="R548" s="276"/>
      <c r="S548" s="276"/>
      <c r="T548" s="276"/>
      <c r="U548" s="276"/>
      <c r="V548" s="276"/>
      <c r="W548" s="276"/>
      <c r="X548" s="276"/>
      <c r="Y548" s="276"/>
      <c r="Z548" s="276"/>
      <c r="AA548" s="276"/>
      <c r="AB548" s="9"/>
    </row>
    <row r="549" spans="2:28" s="10" customFormat="1" x14ac:dyDescent="0.2">
      <c r="B549" s="14"/>
      <c r="C549" s="276"/>
      <c r="D549" s="276"/>
      <c r="E549" s="276"/>
      <c r="F549" s="276"/>
      <c r="G549" s="276"/>
      <c r="H549" s="276"/>
      <c r="I549" s="276"/>
      <c r="J549" s="276"/>
      <c r="K549" s="276"/>
      <c r="L549" s="276"/>
      <c r="M549" s="276"/>
      <c r="N549" s="276"/>
      <c r="O549" s="276"/>
      <c r="P549" s="276"/>
      <c r="Q549" s="276"/>
      <c r="R549" s="276"/>
      <c r="S549" s="276"/>
      <c r="T549" s="276"/>
      <c r="U549" s="276"/>
      <c r="V549" s="276"/>
      <c r="W549" s="276"/>
      <c r="X549" s="276"/>
      <c r="Y549" s="276"/>
      <c r="Z549" s="276"/>
      <c r="AA549" s="276"/>
      <c r="AB549" s="9"/>
    </row>
    <row r="550" spans="2:28" s="10" customFormat="1" x14ac:dyDescent="0.2">
      <c r="B550" s="14"/>
      <c r="C550" s="276"/>
      <c r="D550" s="276"/>
      <c r="E550" s="276"/>
      <c r="F550" s="276"/>
      <c r="G550" s="276"/>
      <c r="H550" s="276"/>
      <c r="I550" s="276"/>
      <c r="J550" s="276"/>
      <c r="K550" s="276"/>
      <c r="L550" s="276"/>
      <c r="M550" s="276"/>
      <c r="N550" s="276"/>
      <c r="O550" s="276"/>
      <c r="P550" s="276"/>
      <c r="Q550" s="276"/>
      <c r="R550" s="276"/>
      <c r="S550" s="276"/>
      <c r="T550" s="276"/>
      <c r="U550" s="276"/>
      <c r="V550" s="276"/>
      <c r="W550" s="276"/>
      <c r="X550" s="276"/>
      <c r="Y550" s="276"/>
      <c r="Z550" s="276"/>
      <c r="AA550" s="276"/>
      <c r="AB550" s="9"/>
    </row>
    <row r="551" spans="2:28" s="10" customFormat="1" x14ac:dyDescent="0.2">
      <c r="B551" s="14"/>
      <c r="C551" s="276"/>
      <c r="D551" s="276"/>
      <c r="E551" s="276"/>
      <c r="F551" s="276"/>
      <c r="G551" s="276"/>
      <c r="H551" s="276"/>
      <c r="I551" s="276"/>
      <c r="J551" s="276"/>
      <c r="K551" s="276"/>
      <c r="L551" s="276"/>
      <c r="M551" s="276"/>
      <c r="N551" s="276"/>
      <c r="O551" s="276"/>
      <c r="P551" s="276"/>
      <c r="Q551" s="276"/>
      <c r="R551" s="276"/>
      <c r="S551" s="276"/>
      <c r="T551" s="276"/>
      <c r="U551" s="276"/>
      <c r="V551" s="276"/>
      <c r="W551" s="276"/>
      <c r="X551" s="276"/>
      <c r="Y551" s="276"/>
      <c r="Z551" s="276"/>
      <c r="AA551" s="276"/>
      <c r="AB551" s="9"/>
    </row>
    <row r="552" spans="2:28" s="10" customFormat="1" x14ac:dyDescent="0.2">
      <c r="B552" s="14"/>
      <c r="C552" s="276"/>
      <c r="D552" s="276"/>
      <c r="E552" s="276"/>
      <c r="F552" s="276"/>
      <c r="G552" s="276"/>
      <c r="H552" s="276"/>
      <c r="I552" s="276"/>
      <c r="J552" s="276"/>
      <c r="K552" s="276"/>
      <c r="L552" s="276"/>
      <c r="M552" s="276"/>
      <c r="N552" s="276"/>
      <c r="O552" s="276"/>
      <c r="P552" s="276"/>
      <c r="Q552" s="276"/>
      <c r="R552" s="276"/>
      <c r="S552" s="276"/>
      <c r="T552" s="276"/>
      <c r="U552" s="276"/>
      <c r="V552" s="276"/>
      <c r="W552" s="276"/>
      <c r="X552" s="276"/>
      <c r="Y552" s="276"/>
      <c r="Z552" s="276"/>
      <c r="AA552" s="276"/>
      <c r="AB552" s="9"/>
    </row>
    <row r="553" spans="2:28" s="10" customFormat="1" x14ac:dyDescent="0.2">
      <c r="B553" s="14"/>
      <c r="C553" s="276"/>
      <c r="D553" s="276"/>
      <c r="E553" s="276"/>
      <c r="F553" s="276"/>
      <c r="G553" s="276"/>
      <c r="H553" s="276"/>
      <c r="I553" s="276"/>
      <c r="J553" s="276"/>
      <c r="K553" s="276"/>
      <c r="L553" s="276"/>
      <c r="M553" s="276"/>
      <c r="N553" s="276"/>
      <c r="O553" s="276"/>
      <c r="P553" s="276"/>
      <c r="Q553" s="276"/>
      <c r="R553" s="276"/>
      <c r="S553" s="276"/>
      <c r="T553" s="276"/>
      <c r="U553" s="276"/>
      <c r="V553" s="276"/>
      <c r="W553" s="276"/>
      <c r="X553" s="276"/>
      <c r="Y553" s="276"/>
      <c r="Z553" s="276"/>
      <c r="AA553" s="276"/>
      <c r="AB553" s="9"/>
    </row>
    <row r="554" spans="2:28" s="10" customFormat="1" x14ac:dyDescent="0.2">
      <c r="B554" s="14"/>
      <c r="C554" s="276"/>
      <c r="D554" s="276"/>
      <c r="E554" s="276"/>
      <c r="F554" s="276"/>
      <c r="G554" s="276"/>
      <c r="H554" s="276"/>
      <c r="I554" s="276"/>
      <c r="J554" s="276"/>
      <c r="K554" s="276"/>
      <c r="L554" s="276"/>
      <c r="M554" s="276"/>
      <c r="N554" s="276"/>
      <c r="O554" s="276"/>
      <c r="P554" s="276"/>
      <c r="Q554" s="276"/>
      <c r="R554" s="276"/>
      <c r="S554" s="276"/>
      <c r="T554" s="276"/>
      <c r="U554" s="276"/>
      <c r="V554" s="276"/>
      <c r="W554" s="276"/>
      <c r="X554" s="276"/>
      <c r="Y554" s="276"/>
      <c r="Z554" s="276"/>
      <c r="AA554" s="276"/>
      <c r="AB554" s="9"/>
    </row>
    <row r="555" spans="2:28" s="10" customFormat="1" x14ac:dyDescent="0.2">
      <c r="B555" s="14"/>
      <c r="C555" s="276"/>
      <c r="D555" s="276"/>
      <c r="E555" s="276"/>
      <c r="F555" s="276"/>
      <c r="G555" s="276"/>
      <c r="H555" s="276"/>
      <c r="I555" s="276"/>
      <c r="J555" s="276"/>
      <c r="K555" s="276"/>
      <c r="L555" s="276"/>
      <c r="M555" s="276"/>
      <c r="N555" s="276"/>
      <c r="O555" s="276"/>
      <c r="P555" s="276"/>
      <c r="Q555" s="276"/>
      <c r="R555" s="276"/>
      <c r="S555" s="276"/>
      <c r="T555" s="276"/>
      <c r="U555" s="276"/>
      <c r="V555" s="276"/>
      <c r="W555" s="276"/>
      <c r="X555" s="276"/>
      <c r="Y555" s="276"/>
      <c r="Z555" s="276"/>
      <c r="AA555" s="276"/>
      <c r="AB555" s="9"/>
    </row>
    <row r="556" spans="2:28" s="10" customFormat="1" x14ac:dyDescent="0.2">
      <c r="B556" s="14"/>
      <c r="C556" s="276"/>
      <c r="D556" s="276"/>
      <c r="E556" s="276"/>
      <c r="F556" s="276"/>
      <c r="G556" s="276"/>
      <c r="H556" s="276"/>
      <c r="I556" s="276"/>
      <c r="J556" s="276"/>
      <c r="K556" s="276"/>
      <c r="L556" s="276"/>
      <c r="M556" s="276"/>
      <c r="N556" s="276"/>
      <c r="O556" s="276"/>
      <c r="P556" s="276"/>
      <c r="Q556" s="276"/>
      <c r="R556" s="276"/>
      <c r="S556" s="276"/>
      <c r="T556" s="276"/>
      <c r="U556" s="276"/>
      <c r="V556" s="276"/>
      <c r="W556" s="276"/>
      <c r="X556" s="276"/>
      <c r="Y556" s="276"/>
      <c r="Z556" s="276"/>
      <c r="AA556" s="276"/>
      <c r="AB556" s="9"/>
    </row>
    <row r="557" spans="2:28" s="10" customFormat="1" x14ac:dyDescent="0.2">
      <c r="B557" s="14"/>
      <c r="C557" s="276"/>
      <c r="D557" s="276"/>
      <c r="E557" s="276"/>
      <c r="F557" s="276"/>
      <c r="G557" s="276"/>
      <c r="H557" s="276"/>
      <c r="I557" s="276"/>
      <c r="J557" s="276"/>
      <c r="K557" s="276"/>
      <c r="L557" s="276"/>
      <c r="M557" s="276"/>
      <c r="N557" s="276"/>
      <c r="O557" s="276"/>
      <c r="P557" s="276"/>
      <c r="Q557" s="276"/>
      <c r="R557" s="276"/>
      <c r="S557" s="276"/>
      <c r="T557" s="276"/>
      <c r="U557" s="276"/>
      <c r="V557" s="276"/>
      <c r="W557" s="276"/>
      <c r="X557" s="276"/>
      <c r="Y557" s="276"/>
      <c r="Z557" s="276"/>
      <c r="AA557" s="276"/>
      <c r="AB557" s="9"/>
    </row>
    <row r="558" spans="2:28" s="10" customFormat="1" x14ac:dyDescent="0.2">
      <c r="B558" s="14"/>
      <c r="C558" s="276"/>
      <c r="D558" s="276"/>
      <c r="E558" s="276"/>
      <c r="F558" s="276"/>
      <c r="G558" s="276"/>
      <c r="H558" s="276"/>
      <c r="I558" s="276"/>
      <c r="J558" s="276"/>
      <c r="K558" s="276"/>
      <c r="L558" s="276"/>
      <c r="M558" s="276"/>
      <c r="N558" s="276"/>
      <c r="O558" s="276"/>
      <c r="P558" s="276"/>
      <c r="Q558" s="276"/>
      <c r="R558" s="276"/>
      <c r="S558" s="276"/>
      <c r="T558" s="276"/>
      <c r="U558" s="276"/>
      <c r="V558" s="276"/>
      <c r="W558" s="276"/>
      <c r="X558" s="276"/>
      <c r="Y558" s="276"/>
      <c r="Z558" s="276"/>
      <c r="AA558" s="276"/>
      <c r="AB558" s="9"/>
    </row>
    <row r="559" spans="2:28" s="10" customFormat="1" x14ac:dyDescent="0.2">
      <c r="B559" s="14"/>
      <c r="C559" s="276"/>
      <c r="D559" s="276"/>
      <c r="E559" s="276"/>
      <c r="F559" s="276"/>
      <c r="G559" s="276"/>
      <c r="H559" s="276"/>
      <c r="I559" s="276"/>
      <c r="J559" s="276"/>
      <c r="K559" s="276"/>
      <c r="L559" s="276"/>
      <c r="M559" s="276"/>
      <c r="N559" s="276"/>
      <c r="O559" s="276"/>
      <c r="P559" s="276"/>
      <c r="Q559" s="276"/>
      <c r="R559" s="276"/>
      <c r="S559" s="276"/>
      <c r="T559" s="276"/>
      <c r="U559" s="276"/>
      <c r="V559" s="276"/>
      <c r="W559" s="276"/>
      <c r="X559" s="276"/>
      <c r="Y559" s="276"/>
      <c r="Z559" s="276"/>
      <c r="AA559" s="276"/>
      <c r="AB559" s="9"/>
    </row>
    <row r="560" spans="2:28" s="10" customFormat="1" x14ac:dyDescent="0.2">
      <c r="B560" s="14"/>
      <c r="C560" s="276"/>
      <c r="D560" s="276"/>
      <c r="E560" s="276"/>
      <c r="F560" s="276"/>
      <c r="G560" s="276"/>
      <c r="H560" s="276"/>
      <c r="I560" s="276"/>
      <c r="J560" s="276"/>
      <c r="K560" s="276"/>
      <c r="L560" s="276"/>
      <c r="M560" s="276"/>
      <c r="N560" s="276"/>
      <c r="O560" s="276"/>
      <c r="P560" s="276"/>
      <c r="Q560" s="276"/>
      <c r="R560" s="276"/>
      <c r="S560" s="276"/>
      <c r="T560" s="276"/>
      <c r="U560" s="276"/>
      <c r="V560" s="276"/>
      <c r="W560" s="276"/>
      <c r="X560" s="276"/>
      <c r="Y560" s="276"/>
      <c r="Z560" s="276"/>
      <c r="AA560" s="276"/>
      <c r="AB560" s="9"/>
    </row>
    <row r="561" spans="2:28" s="10" customFormat="1" x14ac:dyDescent="0.2">
      <c r="B561" s="14"/>
      <c r="C561" s="276"/>
      <c r="D561" s="276"/>
      <c r="E561" s="276"/>
      <c r="F561" s="276"/>
      <c r="G561" s="276"/>
      <c r="H561" s="276"/>
      <c r="I561" s="276"/>
      <c r="J561" s="276"/>
      <c r="K561" s="276"/>
      <c r="L561" s="276"/>
      <c r="M561" s="276"/>
      <c r="N561" s="276"/>
      <c r="O561" s="276"/>
      <c r="P561" s="276"/>
      <c r="Q561" s="276"/>
      <c r="R561" s="276"/>
      <c r="S561" s="276"/>
      <c r="T561" s="276"/>
      <c r="U561" s="276"/>
      <c r="V561" s="276"/>
      <c r="W561" s="276"/>
      <c r="X561" s="276"/>
      <c r="Y561" s="276"/>
      <c r="Z561" s="276"/>
      <c r="AA561" s="276"/>
      <c r="AB561" s="9"/>
    </row>
    <row r="562" spans="2:28" s="10" customFormat="1" x14ac:dyDescent="0.2">
      <c r="B562" s="14"/>
      <c r="C562" s="276"/>
      <c r="D562" s="276"/>
      <c r="E562" s="276"/>
      <c r="F562" s="276"/>
      <c r="G562" s="276"/>
      <c r="H562" s="276"/>
      <c r="I562" s="276"/>
      <c r="J562" s="276"/>
      <c r="K562" s="276"/>
      <c r="L562" s="276"/>
      <c r="M562" s="276"/>
      <c r="N562" s="276"/>
      <c r="O562" s="276"/>
      <c r="P562" s="276"/>
      <c r="Q562" s="276"/>
      <c r="R562" s="276"/>
      <c r="S562" s="276"/>
      <c r="T562" s="276"/>
      <c r="U562" s="276"/>
      <c r="V562" s="276"/>
      <c r="W562" s="276"/>
      <c r="X562" s="276"/>
      <c r="Y562" s="276"/>
      <c r="Z562" s="276"/>
      <c r="AA562" s="276"/>
      <c r="AB562" s="9"/>
    </row>
    <row r="563" spans="2:28" s="10" customFormat="1" x14ac:dyDescent="0.2">
      <c r="B563" s="14"/>
      <c r="C563" s="276"/>
      <c r="D563" s="276"/>
      <c r="E563" s="276"/>
      <c r="F563" s="276"/>
      <c r="G563" s="276"/>
      <c r="H563" s="276"/>
      <c r="I563" s="276"/>
      <c r="J563" s="276"/>
      <c r="K563" s="276"/>
      <c r="L563" s="276"/>
      <c r="M563" s="276"/>
      <c r="N563" s="276"/>
      <c r="O563" s="276"/>
      <c r="P563" s="276"/>
      <c r="Q563" s="276"/>
      <c r="R563" s="276"/>
      <c r="S563" s="276"/>
      <c r="T563" s="276"/>
      <c r="U563" s="276"/>
      <c r="V563" s="276"/>
      <c r="W563" s="276"/>
      <c r="X563" s="276"/>
      <c r="Y563" s="276"/>
      <c r="Z563" s="276"/>
      <c r="AA563" s="276"/>
      <c r="AB563" s="9"/>
    </row>
    <row r="564" spans="2:28" s="10" customFormat="1" x14ac:dyDescent="0.2">
      <c r="B564" s="14"/>
      <c r="C564" s="276"/>
      <c r="D564" s="276"/>
      <c r="E564" s="276"/>
      <c r="F564" s="276"/>
      <c r="G564" s="276"/>
      <c r="H564" s="276"/>
      <c r="I564" s="276"/>
      <c r="J564" s="276"/>
      <c r="K564" s="276"/>
      <c r="L564" s="276"/>
      <c r="M564" s="276"/>
      <c r="N564" s="276"/>
      <c r="O564" s="276"/>
      <c r="P564" s="276"/>
      <c r="Q564" s="276"/>
      <c r="R564" s="276"/>
      <c r="S564" s="276"/>
      <c r="T564" s="276"/>
      <c r="U564" s="276"/>
      <c r="V564" s="276"/>
      <c r="W564" s="276"/>
      <c r="X564" s="276"/>
      <c r="Y564" s="276"/>
      <c r="Z564" s="276"/>
      <c r="AA564" s="276"/>
      <c r="AB564" s="9"/>
    </row>
    <row r="565" spans="2:28" s="10" customFormat="1" x14ac:dyDescent="0.2">
      <c r="B565" s="14"/>
      <c r="C565" s="276"/>
      <c r="D565" s="276"/>
      <c r="E565" s="276"/>
      <c r="F565" s="276"/>
      <c r="G565" s="276"/>
      <c r="H565" s="276"/>
      <c r="I565" s="276"/>
      <c r="J565" s="276"/>
      <c r="K565" s="276"/>
      <c r="L565" s="276"/>
      <c r="M565" s="276"/>
      <c r="N565" s="276"/>
      <c r="O565" s="276"/>
      <c r="P565" s="276"/>
      <c r="Q565" s="276"/>
      <c r="R565" s="276"/>
      <c r="S565" s="276"/>
      <c r="T565" s="276"/>
      <c r="U565" s="276"/>
      <c r="V565" s="276"/>
      <c r="W565" s="276"/>
      <c r="X565" s="276"/>
      <c r="Y565" s="276"/>
      <c r="Z565" s="276"/>
      <c r="AA565" s="276"/>
      <c r="AB565" s="9"/>
    </row>
    <row r="566" spans="2:28" s="10" customFormat="1" x14ac:dyDescent="0.2">
      <c r="B566" s="14"/>
      <c r="C566" s="276"/>
      <c r="D566" s="276"/>
      <c r="E566" s="276"/>
      <c r="F566" s="276"/>
      <c r="G566" s="276"/>
      <c r="H566" s="276"/>
      <c r="I566" s="276"/>
      <c r="J566" s="276"/>
      <c r="K566" s="276"/>
      <c r="L566" s="276"/>
      <c r="M566" s="276"/>
      <c r="N566" s="276"/>
      <c r="O566" s="276"/>
      <c r="P566" s="276"/>
      <c r="Q566" s="276"/>
      <c r="R566" s="276"/>
      <c r="S566" s="276"/>
      <c r="T566" s="276"/>
      <c r="U566" s="276"/>
      <c r="V566" s="276"/>
      <c r="W566" s="276"/>
      <c r="X566" s="276"/>
      <c r="Y566" s="276"/>
      <c r="Z566" s="276"/>
      <c r="AA566" s="276"/>
      <c r="AB566" s="9"/>
    </row>
    <row r="567" spans="2:28" s="10" customFormat="1" x14ac:dyDescent="0.2">
      <c r="B567" s="14"/>
      <c r="C567" s="276"/>
      <c r="D567" s="276"/>
      <c r="E567" s="276"/>
      <c r="F567" s="276"/>
      <c r="G567" s="276"/>
      <c r="H567" s="276"/>
      <c r="I567" s="276"/>
      <c r="J567" s="276"/>
      <c r="K567" s="276"/>
      <c r="L567" s="276"/>
      <c r="M567" s="276"/>
      <c r="N567" s="276"/>
      <c r="O567" s="276"/>
      <c r="P567" s="276"/>
      <c r="Q567" s="276"/>
      <c r="R567" s="276"/>
      <c r="S567" s="276"/>
      <c r="T567" s="276"/>
      <c r="U567" s="276"/>
      <c r="V567" s="276"/>
      <c r="W567" s="276"/>
      <c r="X567" s="276"/>
      <c r="Y567" s="276"/>
      <c r="Z567" s="276"/>
      <c r="AA567" s="276"/>
      <c r="AB567" s="9"/>
    </row>
    <row r="568" spans="2:28" s="10" customFormat="1" x14ac:dyDescent="0.2">
      <c r="B568" s="14"/>
      <c r="C568" s="276"/>
      <c r="D568" s="276"/>
      <c r="E568" s="276"/>
      <c r="F568" s="276"/>
      <c r="G568" s="276"/>
      <c r="H568" s="276"/>
      <c r="I568" s="276"/>
      <c r="J568" s="276"/>
      <c r="K568" s="276"/>
      <c r="L568" s="276"/>
      <c r="M568" s="276"/>
      <c r="N568" s="276"/>
      <c r="O568" s="276"/>
      <c r="P568" s="276"/>
      <c r="Q568" s="276"/>
      <c r="R568" s="276"/>
      <c r="S568" s="276"/>
      <c r="T568" s="276"/>
      <c r="U568" s="276"/>
      <c r="V568" s="276"/>
      <c r="W568" s="276"/>
      <c r="X568" s="276"/>
      <c r="Y568" s="276"/>
      <c r="Z568" s="276"/>
      <c r="AA568" s="276"/>
      <c r="AB568" s="9"/>
    </row>
    <row r="569" spans="2:28" s="10" customFormat="1" x14ac:dyDescent="0.2">
      <c r="B569" s="14"/>
      <c r="C569" s="276"/>
      <c r="D569" s="276"/>
      <c r="E569" s="276"/>
      <c r="F569" s="276"/>
      <c r="G569" s="276"/>
      <c r="H569" s="276"/>
      <c r="I569" s="276"/>
      <c r="J569" s="276"/>
      <c r="K569" s="276"/>
      <c r="L569" s="276"/>
      <c r="M569" s="276"/>
      <c r="N569" s="276"/>
      <c r="O569" s="276"/>
      <c r="P569" s="276"/>
      <c r="Q569" s="276"/>
      <c r="R569" s="276"/>
      <c r="S569" s="276"/>
      <c r="T569" s="276"/>
      <c r="U569" s="276"/>
      <c r="V569" s="276"/>
      <c r="W569" s="276"/>
      <c r="X569" s="276"/>
      <c r="Y569" s="276"/>
      <c r="Z569" s="276"/>
      <c r="AA569" s="276"/>
      <c r="AB569" s="9"/>
    </row>
    <row r="570" spans="2:28" s="10" customFormat="1" x14ac:dyDescent="0.2">
      <c r="B570" s="14"/>
      <c r="C570" s="276"/>
      <c r="D570" s="276"/>
      <c r="E570" s="276"/>
      <c r="F570" s="276"/>
      <c r="G570" s="276"/>
      <c r="H570" s="276"/>
      <c r="I570" s="276"/>
      <c r="J570" s="276"/>
      <c r="K570" s="276"/>
      <c r="L570" s="276"/>
      <c r="M570" s="276"/>
      <c r="N570" s="276"/>
      <c r="O570" s="276"/>
      <c r="P570" s="276"/>
      <c r="Q570" s="276"/>
      <c r="R570" s="276"/>
      <c r="S570" s="276"/>
      <c r="T570" s="276"/>
      <c r="U570" s="276"/>
      <c r="V570" s="276"/>
      <c r="W570" s="276"/>
      <c r="X570" s="276"/>
      <c r="Y570" s="276"/>
      <c r="Z570" s="276"/>
      <c r="AA570" s="276"/>
      <c r="AB570" s="9"/>
    </row>
    <row r="571" spans="2:28" s="10" customFormat="1" x14ac:dyDescent="0.2">
      <c r="B571" s="14"/>
      <c r="C571" s="276"/>
      <c r="D571" s="276"/>
      <c r="E571" s="276"/>
      <c r="F571" s="276"/>
      <c r="G571" s="276"/>
      <c r="H571" s="276"/>
      <c r="I571" s="276"/>
      <c r="J571" s="276"/>
      <c r="K571" s="276"/>
      <c r="L571" s="276"/>
      <c r="M571" s="276"/>
      <c r="N571" s="276"/>
      <c r="O571" s="276"/>
      <c r="P571" s="276"/>
      <c r="Q571" s="276"/>
      <c r="R571" s="276"/>
      <c r="S571" s="276"/>
      <c r="T571" s="276"/>
      <c r="U571" s="276"/>
      <c r="V571" s="276"/>
      <c r="W571" s="276"/>
      <c r="X571" s="276"/>
      <c r="Y571" s="276"/>
      <c r="Z571" s="276"/>
      <c r="AA571" s="276"/>
      <c r="AB571" s="9"/>
    </row>
    <row r="572" spans="2:28" s="10" customFormat="1" x14ac:dyDescent="0.2">
      <c r="B572" s="14"/>
      <c r="C572" s="276"/>
      <c r="D572" s="276"/>
      <c r="E572" s="276"/>
      <c r="F572" s="276"/>
      <c r="G572" s="276"/>
      <c r="H572" s="276"/>
      <c r="I572" s="276"/>
      <c r="J572" s="276"/>
      <c r="K572" s="276"/>
      <c r="L572" s="276"/>
      <c r="M572" s="276"/>
      <c r="N572" s="276"/>
      <c r="O572" s="276"/>
      <c r="P572" s="276"/>
      <c r="Q572" s="276"/>
      <c r="R572" s="276"/>
      <c r="S572" s="276"/>
      <c r="T572" s="276"/>
      <c r="U572" s="276"/>
      <c r="V572" s="276"/>
      <c r="W572" s="276"/>
      <c r="X572" s="276"/>
      <c r="Y572" s="276"/>
      <c r="Z572" s="276"/>
      <c r="AA572" s="276"/>
      <c r="AB572" s="9"/>
    </row>
    <row r="573" spans="2:28" s="10" customFormat="1" x14ac:dyDescent="0.2">
      <c r="B573" s="14"/>
      <c r="C573" s="276"/>
      <c r="D573" s="276"/>
      <c r="E573" s="276"/>
      <c r="F573" s="276"/>
      <c r="G573" s="276"/>
      <c r="H573" s="276"/>
      <c r="I573" s="276"/>
      <c r="J573" s="276"/>
      <c r="K573" s="276"/>
      <c r="L573" s="276"/>
      <c r="M573" s="276"/>
      <c r="N573" s="276"/>
      <c r="O573" s="276"/>
      <c r="P573" s="276"/>
      <c r="Q573" s="276"/>
      <c r="R573" s="276"/>
      <c r="S573" s="276"/>
      <c r="T573" s="276"/>
      <c r="U573" s="276"/>
      <c r="V573" s="276"/>
      <c r="W573" s="276"/>
      <c r="X573" s="276"/>
      <c r="Y573" s="276"/>
      <c r="Z573" s="276"/>
      <c r="AA573" s="276"/>
      <c r="AB573" s="9"/>
    </row>
    <row r="574" spans="2:28" s="10" customFormat="1" x14ac:dyDescent="0.2">
      <c r="B574" s="14"/>
      <c r="C574" s="276"/>
      <c r="D574" s="276"/>
      <c r="E574" s="276"/>
      <c r="F574" s="276"/>
      <c r="G574" s="276"/>
      <c r="H574" s="276"/>
      <c r="I574" s="276"/>
      <c r="J574" s="276"/>
      <c r="K574" s="276"/>
      <c r="L574" s="276"/>
      <c r="M574" s="276"/>
      <c r="N574" s="276"/>
      <c r="O574" s="276"/>
      <c r="P574" s="276"/>
      <c r="Q574" s="276"/>
      <c r="R574" s="276"/>
      <c r="S574" s="276"/>
      <c r="T574" s="276"/>
      <c r="U574" s="276"/>
      <c r="V574" s="276"/>
      <c r="W574" s="276"/>
      <c r="X574" s="276"/>
      <c r="Y574" s="276"/>
      <c r="Z574" s="276"/>
      <c r="AA574" s="276"/>
      <c r="AB574" s="9"/>
    </row>
    <row r="575" spans="2:28" s="10" customFormat="1" x14ac:dyDescent="0.2">
      <c r="B575" s="14"/>
      <c r="C575" s="276"/>
      <c r="D575" s="276"/>
      <c r="E575" s="276"/>
      <c r="F575" s="276"/>
      <c r="G575" s="276"/>
      <c r="H575" s="276"/>
      <c r="I575" s="276"/>
      <c r="J575" s="276"/>
      <c r="K575" s="276"/>
      <c r="L575" s="276"/>
      <c r="M575" s="276"/>
      <c r="N575" s="276"/>
      <c r="O575" s="276"/>
      <c r="P575" s="276"/>
      <c r="Q575" s="276"/>
      <c r="R575" s="276"/>
      <c r="S575" s="276"/>
      <c r="T575" s="276"/>
      <c r="U575" s="276"/>
      <c r="V575" s="276"/>
      <c r="W575" s="276"/>
      <c r="X575" s="276"/>
      <c r="Y575" s="276"/>
      <c r="Z575" s="276"/>
      <c r="AA575" s="276"/>
      <c r="AB575" s="9"/>
    </row>
    <row r="576" spans="2:28" s="10" customFormat="1" x14ac:dyDescent="0.2">
      <c r="B576" s="14"/>
      <c r="C576" s="276"/>
      <c r="D576" s="276"/>
      <c r="E576" s="276"/>
      <c r="F576" s="276"/>
      <c r="G576" s="276"/>
      <c r="H576" s="276"/>
      <c r="I576" s="276"/>
      <c r="J576" s="276"/>
      <c r="K576" s="276"/>
      <c r="L576" s="276"/>
      <c r="M576" s="276"/>
      <c r="N576" s="276"/>
      <c r="O576" s="276"/>
      <c r="P576" s="276"/>
      <c r="Q576" s="276"/>
      <c r="R576" s="276"/>
      <c r="S576" s="276"/>
      <c r="T576" s="276"/>
      <c r="U576" s="276"/>
      <c r="V576" s="276"/>
      <c r="W576" s="276"/>
      <c r="X576" s="276"/>
      <c r="Y576" s="276"/>
      <c r="Z576" s="276"/>
      <c r="AA576" s="276"/>
      <c r="AB576" s="9"/>
    </row>
    <row r="577" spans="2:28" s="10" customFormat="1" x14ac:dyDescent="0.2">
      <c r="B577" s="14"/>
      <c r="C577" s="276"/>
      <c r="D577" s="276"/>
      <c r="E577" s="276"/>
      <c r="F577" s="276"/>
      <c r="G577" s="276"/>
      <c r="H577" s="276"/>
      <c r="I577" s="276"/>
      <c r="J577" s="276"/>
      <c r="K577" s="276"/>
      <c r="L577" s="276"/>
      <c r="M577" s="276"/>
      <c r="N577" s="276"/>
      <c r="O577" s="276"/>
      <c r="P577" s="276"/>
      <c r="Q577" s="276"/>
      <c r="R577" s="276"/>
      <c r="S577" s="276"/>
      <c r="T577" s="276"/>
      <c r="U577" s="276"/>
      <c r="V577" s="276"/>
      <c r="W577" s="276"/>
      <c r="X577" s="276"/>
      <c r="Y577" s="276"/>
      <c r="Z577" s="276"/>
      <c r="AA577" s="276"/>
      <c r="AB577" s="9"/>
    </row>
    <row r="578" spans="2:28" s="10" customFormat="1" x14ac:dyDescent="0.2">
      <c r="B578" s="14"/>
      <c r="C578" s="276"/>
      <c r="D578" s="276"/>
      <c r="E578" s="276"/>
      <c r="F578" s="276"/>
      <c r="G578" s="276"/>
      <c r="H578" s="276"/>
      <c r="I578" s="276"/>
      <c r="J578" s="276"/>
      <c r="K578" s="276"/>
      <c r="L578" s="276"/>
      <c r="M578" s="276"/>
      <c r="N578" s="276"/>
      <c r="O578" s="276"/>
      <c r="P578" s="276"/>
      <c r="Q578" s="276"/>
      <c r="R578" s="276"/>
      <c r="S578" s="276"/>
      <c r="T578" s="276"/>
      <c r="U578" s="276"/>
      <c r="V578" s="276"/>
      <c r="W578" s="276"/>
      <c r="X578" s="276"/>
      <c r="Y578" s="276"/>
      <c r="Z578" s="276"/>
      <c r="AA578" s="276"/>
      <c r="AB578" s="9"/>
    </row>
    <row r="579" spans="2:28" s="10" customFormat="1" x14ac:dyDescent="0.2">
      <c r="B579" s="14"/>
      <c r="C579" s="276"/>
      <c r="D579" s="276"/>
      <c r="E579" s="276"/>
      <c r="F579" s="276"/>
      <c r="G579" s="276"/>
      <c r="H579" s="276"/>
      <c r="I579" s="276"/>
      <c r="J579" s="276"/>
      <c r="K579" s="276"/>
      <c r="L579" s="276"/>
      <c r="M579" s="276"/>
      <c r="N579" s="276"/>
      <c r="O579" s="276"/>
      <c r="P579" s="276"/>
      <c r="Q579" s="276"/>
      <c r="R579" s="276"/>
      <c r="S579" s="276"/>
      <c r="T579" s="276"/>
      <c r="U579" s="276"/>
      <c r="V579" s="276"/>
      <c r="W579" s="276"/>
      <c r="X579" s="276"/>
      <c r="Y579" s="276"/>
      <c r="Z579" s="276"/>
      <c r="AA579" s="276"/>
      <c r="AB579" s="9"/>
    </row>
    <row r="580" spans="2:28" s="10" customFormat="1" x14ac:dyDescent="0.2">
      <c r="B580" s="14"/>
      <c r="C580" s="276"/>
      <c r="D580" s="276"/>
      <c r="E580" s="276"/>
      <c r="F580" s="276"/>
      <c r="G580" s="276"/>
      <c r="H580" s="276"/>
      <c r="I580" s="276"/>
      <c r="J580" s="276"/>
      <c r="K580" s="276"/>
      <c r="L580" s="276"/>
      <c r="M580" s="276"/>
      <c r="N580" s="276"/>
      <c r="O580" s="276"/>
      <c r="P580" s="276"/>
      <c r="Q580" s="276"/>
      <c r="R580" s="276"/>
      <c r="S580" s="276"/>
      <c r="T580" s="276"/>
      <c r="U580" s="276"/>
      <c r="V580" s="276"/>
      <c r="W580" s="276"/>
      <c r="X580" s="276"/>
      <c r="Y580" s="276"/>
      <c r="Z580" s="276"/>
      <c r="AA580" s="276"/>
      <c r="AB580" s="9"/>
    </row>
    <row r="581" spans="2:28" s="10" customFormat="1" x14ac:dyDescent="0.2">
      <c r="B581" s="14"/>
      <c r="C581" s="276"/>
      <c r="D581" s="276"/>
      <c r="E581" s="276"/>
      <c r="F581" s="276"/>
      <c r="G581" s="276"/>
      <c r="H581" s="276"/>
      <c r="I581" s="276"/>
      <c r="J581" s="276"/>
      <c r="K581" s="276"/>
      <c r="L581" s="276"/>
      <c r="M581" s="276"/>
      <c r="N581" s="276"/>
      <c r="O581" s="276"/>
      <c r="P581" s="276"/>
      <c r="Q581" s="276"/>
      <c r="R581" s="276"/>
      <c r="S581" s="276"/>
      <c r="T581" s="276"/>
      <c r="U581" s="276"/>
      <c r="V581" s="276"/>
      <c r="W581" s="276"/>
      <c r="X581" s="276"/>
      <c r="Y581" s="276"/>
      <c r="Z581" s="276"/>
      <c r="AA581" s="276"/>
      <c r="AB581" s="9"/>
    </row>
    <row r="582" spans="2:28" s="10" customFormat="1" x14ac:dyDescent="0.2">
      <c r="B582" s="14"/>
      <c r="C582" s="276"/>
      <c r="D582" s="276"/>
      <c r="E582" s="276"/>
      <c r="F582" s="276"/>
      <c r="G582" s="276"/>
      <c r="H582" s="276"/>
      <c r="I582" s="276"/>
      <c r="J582" s="276"/>
      <c r="K582" s="276"/>
      <c r="L582" s="276"/>
      <c r="M582" s="276"/>
      <c r="N582" s="276"/>
      <c r="O582" s="276"/>
      <c r="P582" s="276"/>
      <c r="Q582" s="276"/>
      <c r="R582" s="276"/>
      <c r="S582" s="276"/>
      <c r="T582" s="276"/>
      <c r="U582" s="276"/>
      <c r="V582" s="276"/>
      <c r="W582" s="276"/>
      <c r="X582" s="276"/>
      <c r="Y582" s="276"/>
      <c r="Z582" s="276"/>
      <c r="AA582" s="276"/>
      <c r="AB582" s="9"/>
    </row>
    <row r="583" spans="2:28" s="10" customFormat="1" x14ac:dyDescent="0.2">
      <c r="B583" s="14"/>
      <c r="C583" s="276"/>
      <c r="D583" s="276"/>
      <c r="E583" s="276"/>
      <c r="F583" s="276"/>
      <c r="G583" s="276"/>
      <c r="H583" s="276"/>
      <c r="I583" s="276"/>
      <c r="J583" s="276"/>
      <c r="K583" s="276"/>
      <c r="L583" s="276"/>
      <c r="M583" s="276"/>
      <c r="N583" s="276"/>
      <c r="O583" s="276"/>
      <c r="P583" s="276"/>
      <c r="Q583" s="276"/>
      <c r="R583" s="276"/>
      <c r="S583" s="276"/>
      <c r="T583" s="276"/>
      <c r="U583" s="276"/>
      <c r="V583" s="276"/>
      <c r="W583" s="276"/>
      <c r="X583" s="276"/>
      <c r="Y583" s="276"/>
      <c r="Z583" s="276"/>
      <c r="AA583" s="276"/>
      <c r="AB583" s="9"/>
    </row>
    <row r="584" spans="2:28" s="10" customFormat="1" x14ac:dyDescent="0.2">
      <c r="B584" s="14"/>
      <c r="C584" s="276"/>
      <c r="D584" s="276"/>
      <c r="E584" s="276"/>
      <c r="F584" s="276"/>
      <c r="G584" s="276"/>
      <c r="H584" s="276"/>
      <c r="I584" s="276"/>
      <c r="J584" s="276"/>
      <c r="K584" s="276"/>
      <c r="L584" s="276"/>
      <c r="M584" s="276"/>
      <c r="N584" s="276"/>
      <c r="O584" s="276"/>
      <c r="P584" s="276"/>
      <c r="Q584" s="276"/>
      <c r="R584" s="276"/>
      <c r="S584" s="276"/>
      <c r="T584" s="276"/>
      <c r="U584" s="276"/>
      <c r="V584" s="276"/>
      <c r="W584" s="276"/>
      <c r="X584" s="276"/>
      <c r="Y584" s="276"/>
      <c r="Z584" s="276"/>
      <c r="AA584" s="276"/>
      <c r="AB584" s="9"/>
    </row>
    <row r="585" spans="2:28" s="10" customFormat="1" x14ac:dyDescent="0.2">
      <c r="B585" s="14"/>
      <c r="C585" s="276"/>
      <c r="D585" s="276"/>
      <c r="E585" s="276"/>
      <c r="F585" s="276"/>
      <c r="G585" s="276"/>
      <c r="H585" s="276"/>
      <c r="I585" s="276"/>
      <c r="J585" s="276"/>
      <c r="K585" s="276"/>
      <c r="L585" s="276"/>
      <c r="M585" s="276"/>
      <c r="N585" s="276"/>
      <c r="O585" s="276"/>
      <c r="P585" s="276"/>
      <c r="Q585" s="276"/>
      <c r="R585" s="276"/>
      <c r="S585" s="276"/>
      <c r="T585" s="276"/>
      <c r="U585" s="276"/>
      <c r="V585" s="276"/>
      <c r="W585" s="276"/>
      <c r="X585" s="276"/>
      <c r="Y585" s="276"/>
      <c r="Z585" s="276"/>
      <c r="AA585" s="276"/>
      <c r="AB585" s="9"/>
    </row>
    <row r="586" spans="2:28" s="10" customFormat="1" x14ac:dyDescent="0.2">
      <c r="B586" s="14"/>
      <c r="C586" s="276"/>
      <c r="D586" s="276"/>
      <c r="E586" s="276"/>
      <c r="F586" s="276"/>
      <c r="G586" s="276"/>
      <c r="H586" s="276"/>
      <c r="I586" s="276"/>
      <c r="J586" s="276"/>
      <c r="K586" s="276"/>
      <c r="L586" s="276"/>
      <c r="M586" s="276"/>
      <c r="N586" s="276"/>
      <c r="O586" s="276"/>
      <c r="P586" s="276"/>
      <c r="Q586" s="276"/>
      <c r="R586" s="276"/>
      <c r="S586" s="276"/>
      <c r="T586" s="276"/>
      <c r="U586" s="276"/>
      <c r="V586" s="276"/>
      <c r="W586" s="276"/>
      <c r="X586" s="276"/>
      <c r="Y586" s="276"/>
      <c r="Z586" s="276"/>
      <c r="AA586" s="276"/>
      <c r="AB586" s="9"/>
    </row>
    <row r="587" spans="2:28" s="10" customFormat="1" x14ac:dyDescent="0.2">
      <c r="B587" s="14"/>
      <c r="C587" s="276"/>
      <c r="D587" s="276"/>
      <c r="E587" s="276"/>
      <c r="F587" s="276"/>
      <c r="G587" s="276"/>
      <c r="H587" s="276"/>
      <c r="I587" s="276"/>
      <c r="J587" s="276"/>
      <c r="K587" s="276"/>
      <c r="L587" s="276"/>
      <c r="M587" s="276"/>
      <c r="N587" s="276"/>
      <c r="O587" s="276"/>
      <c r="P587" s="276"/>
      <c r="Q587" s="276"/>
      <c r="R587" s="276"/>
      <c r="S587" s="276"/>
      <c r="T587" s="276"/>
      <c r="U587" s="276"/>
      <c r="V587" s="276"/>
      <c r="W587" s="276"/>
      <c r="X587" s="276"/>
      <c r="Y587" s="276"/>
      <c r="Z587" s="276"/>
      <c r="AA587" s="276"/>
      <c r="AB587" s="9"/>
    </row>
    <row r="588" spans="2:28" s="10" customFormat="1" x14ac:dyDescent="0.2">
      <c r="B588" s="14"/>
      <c r="C588" s="276"/>
      <c r="D588" s="276"/>
      <c r="E588" s="276"/>
      <c r="F588" s="276"/>
      <c r="G588" s="276"/>
      <c r="H588" s="276"/>
      <c r="I588" s="276"/>
      <c r="J588" s="276"/>
      <c r="K588" s="276"/>
      <c r="L588" s="276"/>
      <c r="M588" s="276"/>
      <c r="N588" s="276"/>
      <c r="O588" s="276"/>
      <c r="P588" s="276"/>
      <c r="Q588" s="276"/>
      <c r="R588" s="276"/>
      <c r="S588" s="276"/>
      <c r="T588" s="276"/>
      <c r="U588" s="276"/>
      <c r="V588" s="276"/>
      <c r="W588" s="276"/>
      <c r="X588" s="276"/>
      <c r="Y588" s="276"/>
      <c r="Z588" s="276"/>
      <c r="AA588" s="276"/>
      <c r="AB588" s="9"/>
    </row>
    <row r="589" spans="2:28" s="10" customFormat="1" x14ac:dyDescent="0.2">
      <c r="B589" s="14"/>
      <c r="C589" s="276"/>
      <c r="D589" s="276"/>
      <c r="E589" s="276"/>
      <c r="F589" s="276"/>
      <c r="G589" s="276"/>
      <c r="H589" s="276"/>
      <c r="I589" s="276"/>
      <c r="J589" s="276"/>
      <c r="K589" s="276"/>
      <c r="L589" s="276"/>
      <c r="M589" s="276"/>
      <c r="N589" s="276"/>
      <c r="O589" s="276"/>
      <c r="P589" s="276"/>
      <c r="Q589" s="276"/>
      <c r="R589" s="276"/>
      <c r="S589" s="276"/>
      <c r="T589" s="276"/>
      <c r="U589" s="276"/>
      <c r="V589" s="276"/>
      <c r="W589" s="276"/>
      <c r="X589" s="276"/>
      <c r="Y589" s="276"/>
      <c r="Z589" s="276"/>
      <c r="AA589" s="276"/>
      <c r="AB589" s="9"/>
    </row>
    <row r="590" spans="2:28" s="10" customFormat="1" x14ac:dyDescent="0.2">
      <c r="B590" s="14"/>
      <c r="C590" s="276"/>
      <c r="D590" s="276"/>
      <c r="E590" s="276"/>
      <c r="F590" s="276"/>
      <c r="G590" s="276"/>
      <c r="H590" s="276"/>
      <c r="I590" s="276"/>
      <c r="J590" s="276"/>
      <c r="K590" s="276"/>
      <c r="L590" s="276"/>
      <c r="M590" s="276"/>
      <c r="N590" s="276"/>
      <c r="O590" s="276"/>
      <c r="P590" s="276"/>
      <c r="Q590" s="276"/>
      <c r="R590" s="276"/>
      <c r="S590" s="276"/>
      <c r="T590" s="276"/>
      <c r="U590" s="276"/>
      <c r="V590" s="276"/>
      <c r="W590" s="276"/>
      <c r="X590" s="276"/>
      <c r="Y590" s="276"/>
      <c r="Z590" s="276"/>
      <c r="AA590" s="276"/>
      <c r="AB590" s="9"/>
    </row>
    <row r="591" spans="2:28" s="10" customFormat="1" x14ac:dyDescent="0.2">
      <c r="B591" s="14"/>
      <c r="C591" s="276"/>
      <c r="D591" s="276"/>
      <c r="E591" s="276"/>
      <c r="F591" s="276"/>
      <c r="G591" s="276"/>
      <c r="H591" s="276"/>
      <c r="I591" s="276"/>
      <c r="J591" s="276"/>
      <c r="K591" s="276"/>
      <c r="L591" s="276"/>
      <c r="M591" s="276"/>
      <c r="N591" s="276"/>
      <c r="O591" s="276"/>
      <c r="P591" s="276"/>
      <c r="Q591" s="276"/>
      <c r="R591" s="276"/>
      <c r="S591" s="276"/>
      <c r="T591" s="276"/>
      <c r="U591" s="276"/>
      <c r="V591" s="276"/>
      <c r="W591" s="276"/>
      <c r="X591" s="276"/>
      <c r="Y591" s="276"/>
      <c r="Z591" s="276"/>
      <c r="AA591" s="276"/>
      <c r="AB591" s="9"/>
    </row>
    <row r="592" spans="2:28" s="10" customFormat="1" x14ac:dyDescent="0.2">
      <c r="B592" s="14"/>
      <c r="C592" s="276"/>
      <c r="D592" s="276"/>
      <c r="E592" s="276"/>
      <c r="F592" s="276"/>
      <c r="G592" s="276"/>
      <c r="H592" s="276"/>
      <c r="I592" s="276"/>
      <c r="J592" s="276"/>
      <c r="K592" s="276"/>
      <c r="L592" s="276"/>
      <c r="M592" s="276"/>
      <c r="N592" s="276"/>
      <c r="O592" s="276"/>
      <c r="P592" s="276"/>
      <c r="Q592" s="276"/>
      <c r="R592" s="276"/>
      <c r="S592" s="276"/>
      <c r="T592" s="276"/>
      <c r="U592" s="276"/>
      <c r="V592" s="276"/>
      <c r="W592" s="276"/>
      <c r="X592" s="276"/>
      <c r="Y592" s="276"/>
      <c r="Z592" s="276"/>
      <c r="AA592" s="276"/>
      <c r="AB592" s="9"/>
    </row>
    <row r="593" spans="2:28" s="10" customFormat="1" x14ac:dyDescent="0.2">
      <c r="B593" s="14"/>
      <c r="C593" s="276"/>
      <c r="D593" s="276"/>
      <c r="E593" s="276"/>
      <c r="F593" s="276"/>
      <c r="G593" s="276"/>
      <c r="H593" s="276"/>
      <c r="I593" s="276"/>
      <c r="J593" s="276"/>
      <c r="K593" s="276"/>
      <c r="L593" s="276"/>
      <c r="M593" s="276"/>
      <c r="N593" s="276"/>
      <c r="O593" s="276"/>
      <c r="P593" s="276"/>
      <c r="Q593" s="276"/>
      <c r="R593" s="276"/>
      <c r="S593" s="276"/>
      <c r="T593" s="276"/>
      <c r="U593" s="276"/>
      <c r="V593" s="276"/>
      <c r="W593" s="276"/>
      <c r="X593" s="276"/>
      <c r="Y593" s="276"/>
      <c r="Z593" s="276"/>
      <c r="AA593" s="276"/>
      <c r="AB593" s="9"/>
    </row>
    <row r="594" spans="2:28" s="10" customFormat="1" x14ac:dyDescent="0.2">
      <c r="B594" s="14"/>
      <c r="C594" s="276"/>
      <c r="D594" s="276"/>
      <c r="E594" s="276"/>
      <c r="F594" s="276"/>
      <c r="G594" s="276"/>
      <c r="H594" s="276"/>
      <c r="I594" s="276"/>
      <c r="J594" s="276"/>
      <c r="K594" s="276"/>
      <c r="L594" s="276"/>
      <c r="M594" s="276"/>
      <c r="N594" s="276"/>
      <c r="O594" s="276"/>
      <c r="P594" s="276"/>
      <c r="Q594" s="276"/>
      <c r="R594" s="276"/>
      <c r="S594" s="276"/>
      <c r="T594" s="276"/>
      <c r="U594" s="276"/>
      <c r="V594" s="276"/>
      <c r="W594" s="276"/>
      <c r="X594" s="276"/>
      <c r="Y594" s="276"/>
      <c r="Z594" s="276"/>
      <c r="AA594" s="276"/>
      <c r="AB594" s="9"/>
    </row>
    <row r="595" spans="2:28" s="10" customFormat="1" x14ac:dyDescent="0.2">
      <c r="B595" s="14"/>
      <c r="C595" s="276"/>
      <c r="D595" s="276"/>
      <c r="E595" s="276"/>
      <c r="F595" s="276"/>
      <c r="G595" s="276"/>
      <c r="H595" s="276"/>
      <c r="I595" s="276"/>
      <c r="J595" s="276"/>
      <c r="K595" s="276"/>
      <c r="L595" s="276"/>
      <c r="M595" s="276"/>
      <c r="N595" s="276"/>
      <c r="O595" s="276"/>
      <c r="P595" s="276"/>
      <c r="Q595" s="276"/>
      <c r="R595" s="276"/>
      <c r="S595" s="276"/>
      <c r="T595" s="276"/>
      <c r="U595" s="276"/>
      <c r="V595" s="276"/>
      <c r="W595" s="276"/>
      <c r="X595" s="276"/>
      <c r="Y595" s="276"/>
      <c r="Z595" s="276"/>
      <c r="AA595" s="276"/>
      <c r="AB595" s="9"/>
    </row>
    <row r="596" spans="2:28" s="10" customFormat="1" x14ac:dyDescent="0.2">
      <c r="B596" s="14"/>
      <c r="C596" s="276"/>
      <c r="D596" s="276"/>
      <c r="E596" s="276"/>
      <c r="F596" s="276"/>
      <c r="G596" s="276"/>
      <c r="H596" s="276"/>
      <c r="I596" s="276"/>
      <c r="J596" s="276"/>
      <c r="K596" s="276"/>
      <c r="L596" s="276"/>
      <c r="M596" s="276"/>
      <c r="N596" s="276"/>
      <c r="O596" s="276"/>
      <c r="P596" s="276"/>
      <c r="Q596" s="276"/>
      <c r="R596" s="276"/>
      <c r="S596" s="276"/>
      <c r="T596" s="276"/>
      <c r="U596" s="276"/>
      <c r="V596" s="276"/>
      <c r="W596" s="276"/>
      <c r="X596" s="276"/>
      <c r="Y596" s="276"/>
      <c r="Z596" s="276"/>
      <c r="AA596" s="276"/>
      <c r="AB596" s="9"/>
    </row>
    <row r="597" spans="2:28" s="10" customFormat="1" x14ac:dyDescent="0.2">
      <c r="B597" s="14"/>
      <c r="C597" s="276"/>
      <c r="D597" s="276"/>
      <c r="E597" s="276"/>
      <c r="F597" s="276"/>
      <c r="G597" s="276"/>
      <c r="H597" s="276"/>
      <c r="I597" s="276"/>
      <c r="J597" s="276"/>
      <c r="K597" s="276"/>
      <c r="L597" s="276"/>
      <c r="M597" s="276"/>
      <c r="N597" s="276"/>
      <c r="O597" s="276"/>
      <c r="P597" s="276"/>
      <c r="Q597" s="276"/>
      <c r="R597" s="276"/>
      <c r="S597" s="276"/>
      <c r="T597" s="276"/>
      <c r="U597" s="276"/>
      <c r="V597" s="276"/>
      <c r="W597" s="276"/>
      <c r="X597" s="276"/>
      <c r="Y597" s="276"/>
      <c r="Z597" s="276"/>
      <c r="AA597" s="276"/>
      <c r="AB597" s="9"/>
    </row>
    <row r="598" spans="2:28" s="10" customFormat="1" x14ac:dyDescent="0.2">
      <c r="B598" s="14"/>
      <c r="C598" s="276"/>
      <c r="D598" s="276"/>
      <c r="E598" s="276"/>
      <c r="F598" s="276"/>
      <c r="G598" s="276"/>
      <c r="H598" s="276"/>
      <c r="I598" s="276"/>
      <c r="J598" s="276"/>
      <c r="K598" s="276"/>
      <c r="L598" s="276"/>
      <c r="M598" s="276"/>
      <c r="N598" s="276"/>
      <c r="O598" s="276"/>
      <c r="P598" s="276"/>
      <c r="Q598" s="276"/>
      <c r="R598" s="276"/>
      <c r="S598" s="276"/>
      <c r="T598" s="276"/>
      <c r="U598" s="276"/>
      <c r="V598" s="276"/>
      <c r="W598" s="276"/>
      <c r="X598" s="276"/>
      <c r="Y598" s="276"/>
      <c r="Z598" s="276"/>
      <c r="AA598" s="276"/>
      <c r="AB598" s="9"/>
    </row>
    <row r="599" spans="2:28" s="10" customFormat="1" x14ac:dyDescent="0.2">
      <c r="B599" s="14"/>
      <c r="C599" s="276"/>
      <c r="D599" s="276"/>
      <c r="E599" s="276"/>
      <c r="F599" s="276"/>
      <c r="G599" s="276"/>
      <c r="H599" s="276"/>
      <c r="I599" s="276"/>
      <c r="J599" s="276"/>
      <c r="K599" s="276"/>
      <c r="L599" s="276"/>
      <c r="M599" s="276"/>
      <c r="N599" s="276"/>
      <c r="O599" s="276"/>
      <c r="P599" s="276"/>
      <c r="Q599" s="276"/>
      <c r="R599" s="276"/>
      <c r="S599" s="276"/>
      <c r="T599" s="276"/>
      <c r="U599" s="276"/>
      <c r="V599" s="276"/>
      <c r="W599" s="276"/>
      <c r="X599" s="276"/>
      <c r="Y599" s="276"/>
      <c r="Z599" s="276"/>
      <c r="AA599" s="276"/>
      <c r="AB599" s="9"/>
    </row>
    <row r="600" spans="2:28" s="10" customFormat="1" x14ac:dyDescent="0.2">
      <c r="B600" s="14"/>
      <c r="C600" s="276"/>
      <c r="D600" s="276"/>
      <c r="E600" s="276"/>
      <c r="F600" s="276"/>
      <c r="G600" s="276"/>
      <c r="H600" s="276"/>
      <c r="I600" s="276"/>
      <c r="J600" s="276"/>
      <c r="K600" s="276"/>
      <c r="L600" s="276"/>
      <c r="M600" s="276"/>
      <c r="N600" s="276"/>
      <c r="O600" s="276"/>
      <c r="P600" s="276"/>
      <c r="Q600" s="276"/>
      <c r="R600" s="276"/>
      <c r="S600" s="276"/>
      <c r="T600" s="276"/>
      <c r="U600" s="276"/>
      <c r="V600" s="276"/>
      <c r="W600" s="276"/>
      <c r="X600" s="276"/>
      <c r="Y600" s="276"/>
      <c r="Z600" s="276"/>
      <c r="AA600" s="276"/>
      <c r="AB600" s="9"/>
    </row>
    <row r="601" spans="2:28" s="10" customFormat="1" x14ac:dyDescent="0.2">
      <c r="B601" s="14"/>
      <c r="C601" s="276"/>
      <c r="D601" s="276"/>
      <c r="E601" s="276"/>
      <c r="F601" s="276"/>
      <c r="G601" s="276"/>
      <c r="H601" s="276"/>
      <c r="I601" s="276"/>
      <c r="J601" s="276"/>
      <c r="K601" s="276"/>
      <c r="L601" s="276"/>
      <c r="M601" s="276"/>
      <c r="N601" s="276"/>
      <c r="O601" s="276"/>
      <c r="P601" s="276"/>
      <c r="Q601" s="276"/>
      <c r="R601" s="276"/>
      <c r="S601" s="276"/>
      <c r="T601" s="276"/>
      <c r="U601" s="276"/>
      <c r="V601" s="276"/>
      <c r="W601" s="276"/>
      <c r="X601" s="276"/>
      <c r="Y601" s="276"/>
      <c r="Z601" s="276"/>
      <c r="AA601" s="276"/>
      <c r="AB601" s="9"/>
    </row>
    <row r="602" spans="2:28" s="10" customFormat="1" x14ac:dyDescent="0.2">
      <c r="B602" s="14"/>
      <c r="C602" s="276"/>
      <c r="D602" s="276"/>
      <c r="E602" s="276"/>
      <c r="F602" s="276"/>
      <c r="G602" s="276"/>
      <c r="H602" s="276"/>
      <c r="I602" s="276"/>
      <c r="J602" s="276"/>
      <c r="K602" s="276"/>
      <c r="L602" s="276"/>
      <c r="M602" s="276"/>
      <c r="N602" s="276"/>
      <c r="O602" s="276"/>
      <c r="P602" s="276"/>
      <c r="Q602" s="276"/>
      <c r="R602" s="276"/>
      <c r="S602" s="276"/>
      <c r="T602" s="276"/>
      <c r="U602" s="276"/>
      <c r="V602" s="276"/>
      <c r="W602" s="276"/>
      <c r="X602" s="276"/>
      <c r="Y602" s="276"/>
      <c r="Z602" s="276"/>
      <c r="AA602" s="276"/>
      <c r="AB602" s="9"/>
    </row>
    <row r="603" spans="2:28" s="10" customFormat="1" x14ac:dyDescent="0.2">
      <c r="B603" s="14"/>
      <c r="C603" s="276"/>
      <c r="D603" s="276"/>
      <c r="E603" s="276"/>
      <c r="F603" s="276"/>
      <c r="G603" s="276"/>
      <c r="H603" s="276"/>
      <c r="I603" s="276"/>
      <c r="J603" s="276"/>
      <c r="K603" s="276"/>
      <c r="L603" s="276"/>
      <c r="M603" s="276"/>
      <c r="N603" s="276"/>
      <c r="O603" s="276"/>
      <c r="P603" s="276"/>
      <c r="Q603" s="276"/>
      <c r="R603" s="276"/>
      <c r="S603" s="276"/>
      <c r="T603" s="276"/>
      <c r="U603" s="276"/>
      <c r="V603" s="276"/>
      <c r="W603" s="276"/>
      <c r="X603" s="276"/>
      <c r="Y603" s="276"/>
      <c r="Z603" s="276"/>
      <c r="AA603" s="276"/>
      <c r="AB603" s="9"/>
    </row>
    <row r="604" spans="2:28" s="10" customFormat="1" x14ac:dyDescent="0.2">
      <c r="B604" s="14"/>
      <c r="C604" s="276"/>
      <c r="D604" s="276"/>
      <c r="E604" s="276"/>
      <c r="F604" s="276"/>
      <c r="G604" s="276"/>
      <c r="H604" s="276"/>
      <c r="I604" s="276"/>
      <c r="J604" s="276"/>
      <c r="K604" s="276"/>
      <c r="L604" s="276"/>
      <c r="M604" s="276"/>
      <c r="N604" s="276"/>
      <c r="O604" s="276"/>
      <c r="P604" s="276"/>
      <c r="Q604" s="276"/>
      <c r="R604" s="276"/>
      <c r="S604" s="276"/>
      <c r="T604" s="276"/>
      <c r="U604" s="276"/>
      <c r="V604" s="276"/>
      <c r="W604" s="276"/>
      <c r="X604" s="276"/>
      <c r="Y604" s="276"/>
      <c r="Z604" s="276"/>
      <c r="AA604" s="276"/>
      <c r="AB604" s="9"/>
    </row>
    <row r="605" spans="2:28" s="10" customFormat="1" x14ac:dyDescent="0.2">
      <c r="B605" s="14"/>
      <c r="C605" s="276"/>
      <c r="D605" s="276"/>
      <c r="E605" s="276"/>
      <c r="F605" s="276"/>
      <c r="G605" s="276"/>
      <c r="H605" s="276"/>
      <c r="I605" s="276"/>
      <c r="J605" s="276"/>
      <c r="K605" s="276"/>
      <c r="L605" s="276"/>
      <c r="M605" s="276"/>
      <c r="N605" s="276"/>
      <c r="O605" s="276"/>
      <c r="P605" s="276"/>
      <c r="Q605" s="276"/>
      <c r="R605" s="276"/>
      <c r="S605" s="276"/>
      <c r="T605" s="276"/>
      <c r="U605" s="276"/>
      <c r="V605" s="276"/>
      <c r="W605" s="276"/>
      <c r="X605" s="276"/>
      <c r="Y605" s="276"/>
      <c r="Z605" s="276"/>
      <c r="AA605" s="276"/>
      <c r="AB605" s="9"/>
    </row>
    <row r="606" spans="2:28" s="10" customFormat="1" x14ac:dyDescent="0.2">
      <c r="B606" s="14"/>
      <c r="C606" s="276"/>
      <c r="D606" s="276"/>
      <c r="E606" s="276"/>
      <c r="F606" s="276"/>
      <c r="G606" s="276"/>
      <c r="H606" s="276"/>
      <c r="I606" s="276"/>
      <c r="J606" s="276"/>
      <c r="K606" s="276"/>
      <c r="L606" s="276"/>
      <c r="M606" s="276"/>
      <c r="N606" s="276"/>
      <c r="O606" s="276"/>
      <c r="P606" s="276"/>
      <c r="Q606" s="276"/>
      <c r="R606" s="276"/>
      <c r="S606" s="276"/>
      <c r="T606" s="276"/>
      <c r="U606" s="276"/>
      <c r="V606" s="276"/>
      <c r="W606" s="276"/>
      <c r="X606" s="276"/>
      <c r="Y606" s="276"/>
      <c r="Z606" s="276"/>
      <c r="AA606" s="276"/>
      <c r="AB606" s="9"/>
    </row>
    <row r="607" spans="2:28" s="10" customFormat="1" x14ac:dyDescent="0.2">
      <c r="B607" s="14"/>
      <c r="C607" s="276"/>
      <c r="D607" s="276"/>
      <c r="E607" s="276"/>
      <c r="F607" s="276"/>
      <c r="G607" s="276"/>
      <c r="H607" s="276"/>
      <c r="I607" s="276"/>
      <c r="J607" s="276"/>
      <c r="K607" s="276"/>
      <c r="L607" s="276"/>
      <c r="M607" s="276"/>
      <c r="N607" s="276"/>
      <c r="O607" s="276"/>
      <c r="P607" s="276"/>
      <c r="Q607" s="276"/>
      <c r="R607" s="276"/>
      <c r="S607" s="276"/>
      <c r="T607" s="276"/>
      <c r="U607" s="276"/>
      <c r="V607" s="276"/>
      <c r="W607" s="276"/>
      <c r="X607" s="276"/>
      <c r="Y607" s="276"/>
      <c r="Z607" s="276"/>
      <c r="AA607" s="276"/>
      <c r="AB607" s="9"/>
    </row>
    <row r="608" spans="2:28" s="10" customFormat="1" x14ac:dyDescent="0.2">
      <c r="B608" s="14"/>
      <c r="C608" s="276"/>
      <c r="D608" s="276"/>
      <c r="E608" s="276"/>
      <c r="F608" s="276"/>
      <c r="G608" s="276"/>
      <c r="H608" s="276"/>
      <c r="I608" s="276"/>
      <c r="J608" s="276"/>
      <c r="K608" s="276"/>
      <c r="L608" s="276"/>
      <c r="M608" s="276"/>
      <c r="N608" s="276"/>
      <c r="O608" s="276"/>
      <c r="P608" s="276"/>
      <c r="Q608" s="276"/>
      <c r="R608" s="276"/>
      <c r="S608" s="276"/>
      <c r="T608" s="276"/>
      <c r="U608" s="276"/>
      <c r="V608" s="276"/>
      <c r="W608" s="276"/>
      <c r="X608" s="276"/>
      <c r="Y608" s="276"/>
      <c r="Z608" s="276"/>
      <c r="AA608" s="276"/>
      <c r="AB608" s="9"/>
    </row>
    <row r="609" spans="2:28" s="10" customFormat="1" x14ac:dyDescent="0.2">
      <c r="B609" s="14"/>
      <c r="C609" s="276"/>
      <c r="D609" s="276"/>
      <c r="E609" s="276"/>
      <c r="F609" s="276"/>
      <c r="G609" s="276"/>
      <c r="H609" s="276"/>
      <c r="I609" s="276"/>
      <c r="J609" s="276"/>
      <c r="K609" s="276"/>
      <c r="L609" s="276"/>
      <c r="M609" s="276"/>
      <c r="N609" s="276"/>
      <c r="O609" s="276"/>
      <c r="P609" s="276"/>
      <c r="Q609" s="276"/>
      <c r="R609" s="276"/>
      <c r="S609" s="276"/>
      <c r="T609" s="276"/>
      <c r="U609" s="276"/>
      <c r="V609" s="276"/>
      <c r="W609" s="276"/>
      <c r="X609" s="276"/>
      <c r="Y609" s="276"/>
      <c r="Z609" s="276"/>
      <c r="AA609" s="276"/>
      <c r="AB609" s="9"/>
    </row>
    <row r="610" spans="2:28" s="10" customFormat="1" x14ac:dyDescent="0.2">
      <c r="B610" s="14"/>
      <c r="C610" s="276"/>
      <c r="D610" s="276"/>
      <c r="E610" s="276"/>
      <c r="F610" s="276"/>
      <c r="G610" s="276"/>
      <c r="H610" s="276"/>
      <c r="I610" s="276"/>
      <c r="J610" s="276"/>
      <c r="K610" s="276"/>
      <c r="L610" s="276"/>
      <c r="M610" s="276"/>
      <c r="N610" s="276"/>
      <c r="O610" s="276"/>
      <c r="P610" s="276"/>
      <c r="Q610" s="276"/>
      <c r="R610" s="276"/>
      <c r="S610" s="276"/>
      <c r="T610" s="276"/>
      <c r="U610" s="276"/>
      <c r="V610" s="276"/>
      <c r="W610" s="276"/>
      <c r="X610" s="276"/>
      <c r="Y610" s="276"/>
      <c r="Z610" s="276"/>
      <c r="AA610" s="276"/>
      <c r="AB610" s="9"/>
    </row>
    <row r="611" spans="2:28" s="10" customFormat="1" x14ac:dyDescent="0.2">
      <c r="B611" s="14"/>
      <c r="C611" s="276"/>
      <c r="D611" s="276"/>
      <c r="E611" s="276"/>
      <c r="F611" s="276"/>
      <c r="G611" s="276"/>
      <c r="H611" s="276"/>
      <c r="I611" s="276"/>
      <c r="J611" s="276"/>
      <c r="K611" s="276"/>
      <c r="L611" s="276"/>
      <c r="M611" s="276"/>
      <c r="N611" s="276"/>
      <c r="O611" s="276"/>
      <c r="P611" s="276"/>
      <c r="Q611" s="276"/>
      <c r="R611" s="276"/>
      <c r="S611" s="276"/>
      <c r="T611" s="276"/>
      <c r="U611" s="276"/>
      <c r="V611" s="276"/>
      <c r="W611" s="276"/>
      <c r="X611" s="276"/>
      <c r="Y611" s="276"/>
      <c r="Z611" s="276"/>
      <c r="AA611" s="276"/>
      <c r="AB611" s="9"/>
    </row>
    <row r="612" spans="2:28" s="10" customFormat="1" x14ac:dyDescent="0.2">
      <c r="B612" s="14"/>
      <c r="C612" s="276"/>
      <c r="D612" s="276"/>
      <c r="E612" s="276"/>
      <c r="F612" s="276"/>
      <c r="G612" s="276"/>
      <c r="H612" s="276"/>
      <c r="I612" s="276"/>
      <c r="J612" s="276"/>
      <c r="K612" s="276"/>
      <c r="L612" s="276"/>
      <c r="M612" s="276"/>
      <c r="N612" s="276"/>
      <c r="O612" s="276"/>
      <c r="P612" s="276"/>
      <c r="Q612" s="276"/>
      <c r="R612" s="276"/>
      <c r="S612" s="276"/>
      <c r="T612" s="276"/>
      <c r="U612" s="276"/>
      <c r="V612" s="276"/>
      <c r="W612" s="276"/>
      <c r="X612" s="276"/>
      <c r="Y612" s="276"/>
      <c r="Z612" s="276"/>
      <c r="AA612" s="276"/>
      <c r="AB612" s="9"/>
    </row>
    <row r="613" spans="2:28" s="10" customFormat="1" x14ac:dyDescent="0.2">
      <c r="B613" s="14"/>
      <c r="C613" s="276"/>
      <c r="D613" s="276"/>
      <c r="E613" s="276"/>
      <c r="F613" s="276"/>
      <c r="G613" s="276"/>
      <c r="H613" s="276"/>
      <c r="I613" s="276"/>
      <c r="J613" s="276"/>
      <c r="K613" s="276"/>
      <c r="L613" s="276"/>
      <c r="M613" s="276"/>
      <c r="N613" s="276"/>
      <c r="O613" s="276"/>
      <c r="P613" s="276"/>
      <c r="Q613" s="276"/>
      <c r="R613" s="276"/>
      <c r="S613" s="276"/>
      <c r="T613" s="276"/>
      <c r="U613" s="276"/>
      <c r="V613" s="276"/>
      <c r="W613" s="276"/>
      <c r="X613" s="276"/>
      <c r="Y613" s="276"/>
      <c r="Z613" s="276"/>
      <c r="AA613" s="276"/>
      <c r="AB613" s="9"/>
    </row>
    <row r="614" spans="2:28" s="10" customFormat="1" x14ac:dyDescent="0.2">
      <c r="B614" s="14"/>
      <c r="C614" s="276"/>
      <c r="D614" s="276"/>
      <c r="E614" s="276"/>
      <c r="F614" s="276"/>
      <c r="G614" s="276"/>
      <c r="H614" s="276"/>
      <c r="I614" s="276"/>
      <c r="J614" s="276"/>
      <c r="K614" s="276"/>
      <c r="L614" s="276"/>
      <c r="M614" s="276"/>
      <c r="N614" s="276"/>
      <c r="O614" s="276"/>
      <c r="P614" s="276"/>
      <c r="Q614" s="276"/>
      <c r="R614" s="276"/>
      <c r="S614" s="276"/>
      <c r="T614" s="276"/>
      <c r="U614" s="276"/>
      <c r="V614" s="276"/>
      <c r="W614" s="276"/>
      <c r="X614" s="276"/>
      <c r="Y614" s="276"/>
      <c r="Z614" s="276"/>
      <c r="AA614" s="276"/>
      <c r="AB614" s="9"/>
    </row>
    <row r="615" spans="2:28" s="10" customFormat="1" x14ac:dyDescent="0.2">
      <c r="B615" s="14"/>
      <c r="C615" s="276"/>
      <c r="D615" s="276"/>
      <c r="E615" s="276"/>
      <c r="F615" s="276"/>
      <c r="G615" s="276"/>
      <c r="H615" s="276"/>
      <c r="I615" s="276"/>
      <c r="J615" s="276"/>
      <c r="K615" s="276"/>
      <c r="L615" s="276"/>
      <c r="M615" s="276"/>
      <c r="N615" s="276"/>
      <c r="O615" s="276"/>
      <c r="P615" s="276"/>
      <c r="Q615" s="276"/>
      <c r="R615" s="276"/>
      <c r="S615" s="276"/>
      <c r="T615" s="276"/>
      <c r="U615" s="276"/>
      <c r="V615" s="276"/>
      <c r="W615" s="276"/>
      <c r="X615" s="276"/>
      <c r="Y615" s="276"/>
      <c r="Z615" s="276"/>
      <c r="AA615" s="276"/>
      <c r="AB615" s="9"/>
    </row>
    <row r="616" spans="2:28" s="10" customFormat="1" x14ac:dyDescent="0.2">
      <c r="B616" s="14"/>
      <c r="C616" s="276"/>
      <c r="D616" s="276"/>
      <c r="E616" s="276"/>
      <c r="F616" s="276"/>
      <c r="G616" s="276"/>
      <c r="H616" s="276"/>
      <c r="I616" s="276"/>
      <c r="J616" s="276"/>
      <c r="K616" s="276"/>
      <c r="L616" s="276"/>
      <c r="M616" s="276"/>
      <c r="N616" s="276"/>
      <c r="O616" s="276"/>
      <c r="P616" s="276"/>
      <c r="Q616" s="276"/>
      <c r="R616" s="276"/>
      <c r="S616" s="276"/>
      <c r="T616" s="276"/>
      <c r="U616" s="276"/>
      <c r="V616" s="276"/>
      <c r="W616" s="276"/>
      <c r="X616" s="276"/>
      <c r="Y616" s="276"/>
      <c r="Z616" s="276"/>
      <c r="AA616" s="276"/>
      <c r="AB616" s="9"/>
    </row>
    <row r="617" spans="2:28" s="10" customFormat="1" x14ac:dyDescent="0.2">
      <c r="B617" s="14"/>
      <c r="C617" s="276"/>
      <c r="D617" s="276"/>
      <c r="E617" s="276"/>
      <c r="F617" s="276"/>
      <c r="G617" s="276"/>
      <c r="H617" s="276"/>
      <c r="I617" s="276"/>
      <c r="J617" s="276"/>
      <c r="K617" s="276"/>
      <c r="L617" s="276"/>
      <c r="M617" s="276"/>
      <c r="N617" s="276"/>
      <c r="O617" s="276"/>
      <c r="P617" s="276"/>
      <c r="Q617" s="276"/>
      <c r="R617" s="276"/>
      <c r="S617" s="276"/>
      <c r="T617" s="276"/>
      <c r="U617" s="276"/>
      <c r="V617" s="276"/>
      <c r="W617" s="276"/>
      <c r="X617" s="276"/>
      <c r="Y617" s="276"/>
      <c r="Z617" s="276"/>
      <c r="AA617" s="276"/>
      <c r="AB617" s="9"/>
    </row>
    <row r="618" spans="2:28" s="10" customFormat="1" x14ac:dyDescent="0.2">
      <c r="B618" s="14"/>
      <c r="C618" s="276"/>
      <c r="D618" s="276"/>
      <c r="E618" s="276"/>
      <c r="F618" s="276"/>
      <c r="G618" s="276"/>
      <c r="H618" s="276"/>
      <c r="I618" s="276"/>
      <c r="J618" s="276"/>
      <c r="K618" s="276"/>
      <c r="L618" s="276"/>
      <c r="M618" s="276"/>
      <c r="N618" s="276"/>
      <c r="O618" s="276"/>
      <c r="P618" s="276"/>
      <c r="Q618" s="276"/>
      <c r="R618" s="276"/>
      <c r="S618" s="276"/>
      <c r="T618" s="276"/>
      <c r="U618" s="276"/>
      <c r="V618" s="276"/>
      <c r="W618" s="276"/>
      <c r="X618" s="276"/>
      <c r="Y618" s="276"/>
      <c r="Z618" s="276"/>
      <c r="AA618" s="276"/>
      <c r="AB618" s="9"/>
    </row>
    <row r="619" spans="2:28" s="10" customFormat="1" x14ac:dyDescent="0.2">
      <c r="B619" s="14"/>
      <c r="C619" s="276"/>
      <c r="D619" s="276"/>
      <c r="E619" s="276"/>
      <c r="F619" s="276"/>
      <c r="G619" s="276"/>
      <c r="H619" s="276"/>
      <c r="I619" s="276"/>
      <c r="J619" s="276"/>
      <c r="K619" s="276"/>
      <c r="L619" s="276"/>
      <c r="M619" s="276"/>
      <c r="N619" s="276"/>
      <c r="O619" s="276"/>
      <c r="P619" s="276"/>
      <c r="Q619" s="276"/>
      <c r="R619" s="276"/>
      <c r="S619" s="276"/>
      <c r="T619" s="276"/>
      <c r="U619" s="276"/>
      <c r="V619" s="276"/>
      <c r="W619" s="276"/>
      <c r="X619" s="276"/>
      <c r="Y619" s="276"/>
      <c r="Z619" s="276"/>
      <c r="AA619" s="276"/>
      <c r="AB619" s="9"/>
    </row>
    <row r="620" spans="2:28" s="10" customFormat="1" x14ac:dyDescent="0.2">
      <c r="B620" s="14"/>
      <c r="C620" s="276"/>
      <c r="D620" s="276"/>
      <c r="E620" s="276"/>
      <c r="F620" s="276"/>
      <c r="G620" s="276"/>
      <c r="H620" s="276"/>
      <c r="I620" s="276"/>
      <c r="J620" s="276"/>
      <c r="K620" s="276"/>
      <c r="L620" s="276"/>
      <c r="M620" s="276"/>
      <c r="N620" s="276"/>
      <c r="O620" s="276"/>
      <c r="P620" s="276"/>
      <c r="Q620" s="276"/>
      <c r="R620" s="276"/>
      <c r="S620" s="276"/>
      <c r="T620" s="276"/>
      <c r="U620" s="276"/>
      <c r="V620" s="276"/>
      <c r="W620" s="276"/>
      <c r="X620" s="276"/>
      <c r="Y620" s="276"/>
      <c r="Z620" s="276"/>
      <c r="AA620" s="276"/>
      <c r="AB620" s="9"/>
    </row>
    <row r="621" spans="2:28" s="10" customFormat="1" x14ac:dyDescent="0.2">
      <c r="B621" s="14"/>
      <c r="C621" s="276"/>
      <c r="D621" s="276"/>
      <c r="E621" s="276"/>
      <c r="F621" s="276"/>
      <c r="G621" s="276"/>
      <c r="H621" s="276"/>
      <c r="I621" s="276"/>
      <c r="J621" s="276"/>
      <c r="K621" s="276"/>
      <c r="L621" s="276"/>
      <c r="M621" s="276"/>
      <c r="N621" s="276"/>
      <c r="O621" s="276"/>
      <c r="P621" s="276"/>
      <c r="Q621" s="276"/>
      <c r="R621" s="276"/>
      <c r="S621" s="276"/>
      <c r="T621" s="276"/>
      <c r="U621" s="276"/>
      <c r="V621" s="276"/>
      <c r="W621" s="276"/>
      <c r="X621" s="276"/>
      <c r="Y621" s="276"/>
      <c r="Z621" s="276"/>
      <c r="AA621" s="276"/>
      <c r="AB621" s="9"/>
    </row>
    <row r="622" spans="2:28" s="10" customFormat="1" x14ac:dyDescent="0.2">
      <c r="B622" s="14"/>
      <c r="C622" s="276"/>
      <c r="D622" s="276"/>
      <c r="E622" s="276"/>
      <c r="F622" s="276"/>
      <c r="G622" s="276"/>
      <c r="H622" s="276"/>
      <c r="I622" s="276"/>
      <c r="J622" s="276"/>
      <c r="K622" s="276"/>
      <c r="L622" s="276"/>
      <c r="M622" s="276"/>
      <c r="N622" s="276"/>
      <c r="O622" s="276"/>
      <c r="P622" s="276"/>
      <c r="Q622" s="276"/>
      <c r="R622" s="276"/>
      <c r="S622" s="276"/>
      <c r="T622" s="276"/>
      <c r="U622" s="276"/>
      <c r="V622" s="276"/>
      <c r="W622" s="276"/>
      <c r="X622" s="276"/>
      <c r="Y622" s="276"/>
      <c r="Z622" s="276"/>
      <c r="AA622" s="276"/>
      <c r="AB622" s="9"/>
    </row>
    <row r="623" spans="2:28" s="10" customFormat="1" x14ac:dyDescent="0.2">
      <c r="B623" s="14"/>
      <c r="C623" s="276"/>
      <c r="D623" s="276"/>
      <c r="E623" s="276"/>
      <c r="F623" s="276"/>
      <c r="G623" s="276"/>
      <c r="H623" s="276"/>
      <c r="I623" s="276"/>
      <c r="J623" s="276"/>
      <c r="K623" s="276"/>
      <c r="L623" s="276"/>
      <c r="M623" s="276"/>
      <c r="N623" s="276"/>
      <c r="O623" s="276"/>
      <c r="P623" s="276"/>
      <c r="Q623" s="276"/>
      <c r="R623" s="276"/>
      <c r="S623" s="276"/>
      <c r="T623" s="276"/>
      <c r="U623" s="276"/>
      <c r="V623" s="276"/>
      <c r="W623" s="276"/>
      <c r="X623" s="276"/>
      <c r="Y623" s="276"/>
      <c r="Z623" s="276"/>
      <c r="AA623" s="276"/>
      <c r="AB623" s="9"/>
    </row>
    <row r="624" spans="2:28" s="10" customFormat="1" x14ac:dyDescent="0.2">
      <c r="B624" s="14"/>
      <c r="C624" s="276"/>
      <c r="D624" s="276"/>
      <c r="E624" s="276"/>
      <c r="F624" s="276"/>
      <c r="G624" s="276"/>
      <c r="H624" s="276"/>
      <c r="I624" s="276"/>
      <c r="J624" s="276"/>
      <c r="K624" s="276"/>
      <c r="L624" s="276"/>
      <c r="M624" s="276"/>
      <c r="N624" s="276"/>
      <c r="O624" s="276"/>
      <c r="P624" s="276"/>
      <c r="Q624" s="276"/>
      <c r="R624" s="276"/>
      <c r="S624" s="276"/>
      <c r="T624" s="276"/>
      <c r="U624" s="276"/>
      <c r="V624" s="276"/>
      <c r="W624" s="276"/>
      <c r="X624" s="276"/>
      <c r="Y624" s="276"/>
      <c r="Z624" s="276"/>
      <c r="AA624" s="276"/>
      <c r="AB624" s="9"/>
    </row>
    <row r="625" spans="2:28" s="10" customFormat="1" x14ac:dyDescent="0.2">
      <c r="B625" s="14"/>
      <c r="C625" s="276"/>
      <c r="D625" s="276"/>
      <c r="E625" s="276"/>
      <c r="F625" s="276"/>
      <c r="G625" s="276"/>
      <c r="H625" s="276"/>
      <c r="I625" s="276"/>
      <c r="J625" s="276"/>
      <c r="K625" s="276"/>
      <c r="L625" s="276"/>
      <c r="M625" s="276"/>
      <c r="N625" s="276"/>
      <c r="O625" s="276"/>
      <c r="P625" s="276"/>
      <c r="Q625" s="276"/>
      <c r="R625" s="276"/>
      <c r="S625" s="276"/>
      <c r="T625" s="276"/>
      <c r="U625" s="276"/>
      <c r="V625" s="276"/>
      <c r="W625" s="276"/>
      <c r="X625" s="276"/>
      <c r="Y625" s="276"/>
      <c r="Z625" s="276"/>
      <c r="AA625" s="276"/>
      <c r="AB625" s="9"/>
    </row>
    <row r="626" spans="2:28" s="10" customFormat="1" x14ac:dyDescent="0.2">
      <c r="B626" s="14"/>
      <c r="C626" s="276"/>
      <c r="D626" s="276"/>
      <c r="E626" s="276"/>
      <c r="F626" s="276"/>
      <c r="G626" s="276"/>
      <c r="H626" s="276"/>
      <c r="I626" s="276"/>
      <c r="J626" s="276"/>
      <c r="K626" s="276"/>
      <c r="L626" s="276"/>
      <c r="M626" s="276"/>
      <c r="N626" s="276"/>
      <c r="O626" s="276"/>
      <c r="P626" s="276"/>
      <c r="Q626" s="276"/>
      <c r="R626" s="276"/>
      <c r="S626" s="276"/>
      <c r="T626" s="276"/>
      <c r="U626" s="276"/>
      <c r="V626" s="276"/>
      <c r="W626" s="276"/>
      <c r="X626" s="276"/>
      <c r="Y626" s="276"/>
      <c r="Z626" s="276"/>
      <c r="AA626" s="276"/>
      <c r="AB626" s="9"/>
    </row>
    <row r="627" spans="2:28" s="10" customFormat="1" x14ac:dyDescent="0.2">
      <c r="B627" s="14"/>
      <c r="C627" s="276"/>
      <c r="D627" s="276"/>
      <c r="E627" s="276"/>
      <c r="F627" s="276"/>
      <c r="G627" s="276"/>
      <c r="H627" s="276"/>
      <c r="I627" s="276"/>
      <c r="J627" s="276"/>
      <c r="K627" s="276"/>
      <c r="L627" s="276"/>
      <c r="M627" s="276"/>
      <c r="N627" s="276"/>
      <c r="O627" s="276"/>
      <c r="P627" s="276"/>
      <c r="Q627" s="276"/>
      <c r="R627" s="276"/>
      <c r="S627" s="276"/>
      <c r="T627" s="276"/>
      <c r="U627" s="276"/>
      <c r="V627" s="276"/>
      <c r="W627" s="276"/>
      <c r="X627" s="276"/>
      <c r="Y627" s="276"/>
      <c r="Z627" s="276"/>
      <c r="AA627" s="276"/>
      <c r="AB627" s="9"/>
    </row>
    <row r="628" spans="2:28" s="10" customFormat="1" x14ac:dyDescent="0.2">
      <c r="B628" s="14"/>
      <c r="C628" s="276"/>
      <c r="D628" s="276"/>
      <c r="E628" s="276"/>
      <c r="F628" s="276"/>
      <c r="G628" s="276"/>
      <c r="H628" s="276"/>
      <c r="I628" s="276"/>
      <c r="J628" s="276"/>
      <c r="K628" s="276"/>
      <c r="L628" s="276"/>
      <c r="M628" s="276"/>
      <c r="N628" s="276"/>
      <c r="O628" s="276"/>
      <c r="P628" s="276"/>
      <c r="Q628" s="276"/>
      <c r="R628" s="276"/>
      <c r="S628" s="276"/>
      <c r="T628" s="276"/>
      <c r="U628" s="276"/>
      <c r="V628" s="276"/>
      <c r="W628" s="276"/>
      <c r="X628" s="276"/>
      <c r="Y628" s="276"/>
      <c r="Z628" s="276"/>
      <c r="AA628" s="276"/>
      <c r="AB628" s="9"/>
    </row>
    <row r="629" spans="2:28" s="10" customFormat="1" x14ac:dyDescent="0.2">
      <c r="B629" s="14"/>
      <c r="C629" s="276"/>
      <c r="D629" s="276"/>
      <c r="E629" s="276"/>
      <c r="F629" s="276"/>
      <c r="G629" s="276"/>
      <c r="H629" s="276"/>
      <c r="I629" s="276"/>
      <c r="J629" s="276"/>
      <c r="K629" s="276"/>
      <c r="L629" s="276"/>
      <c r="M629" s="276"/>
      <c r="N629" s="276"/>
      <c r="O629" s="276"/>
      <c r="P629" s="276"/>
      <c r="Q629" s="276"/>
      <c r="R629" s="276"/>
      <c r="S629" s="276"/>
      <c r="T629" s="276"/>
      <c r="U629" s="276"/>
      <c r="V629" s="276"/>
      <c r="W629" s="276"/>
      <c r="X629" s="276"/>
      <c r="Y629" s="276"/>
      <c r="Z629" s="276"/>
      <c r="AA629" s="276"/>
      <c r="AB629" s="9"/>
    </row>
    <row r="630" spans="2:28" s="10" customFormat="1" x14ac:dyDescent="0.2">
      <c r="B630" s="14"/>
      <c r="C630" s="276"/>
      <c r="D630" s="276"/>
      <c r="E630" s="276"/>
      <c r="F630" s="276"/>
      <c r="G630" s="276"/>
      <c r="H630" s="276"/>
      <c r="I630" s="276"/>
      <c r="J630" s="276"/>
      <c r="K630" s="276"/>
      <c r="L630" s="276"/>
      <c r="M630" s="276"/>
      <c r="N630" s="276"/>
      <c r="O630" s="276"/>
      <c r="P630" s="276"/>
      <c r="Q630" s="276"/>
      <c r="R630" s="276"/>
      <c r="S630" s="276"/>
      <c r="T630" s="276"/>
      <c r="U630" s="276"/>
      <c r="V630" s="276"/>
      <c r="W630" s="276"/>
      <c r="X630" s="276"/>
      <c r="Y630" s="276"/>
      <c r="Z630" s="276"/>
      <c r="AA630" s="276"/>
      <c r="AB630" s="9"/>
    </row>
    <row r="631" spans="2:28" s="10" customFormat="1" x14ac:dyDescent="0.2">
      <c r="B631" s="14"/>
      <c r="C631" s="276"/>
      <c r="D631" s="276"/>
      <c r="E631" s="276"/>
      <c r="F631" s="276"/>
      <c r="G631" s="276"/>
      <c r="H631" s="276"/>
      <c r="I631" s="276"/>
      <c r="J631" s="276"/>
      <c r="K631" s="276"/>
      <c r="L631" s="276"/>
      <c r="M631" s="276"/>
      <c r="N631" s="276"/>
      <c r="O631" s="276"/>
      <c r="P631" s="276"/>
      <c r="Q631" s="276"/>
      <c r="R631" s="276"/>
      <c r="S631" s="276"/>
      <c r="T631" s="276"/>
      <c r="U631" s="276"/>
      <c r="V631" s="276"/>
      <c r="W631" s="276"/>
      <c r="X631" s="276"/>
      <c r="Y631" s="276"/>
      <c r="Z631" s="276"/>
      <c r="AA631" s="276"/>
      <c r="AB631" s="9"/>
    </row>
    <row r="632" spans="2:28" s="10" customFormat="1" x14ac:dyDescent="0.2">
      <c r="B632" s="14"/>
      <c r="C632" s="276"/>
      <c r="D632" s="276"/>
      <c r="E632" s="276"/>
      <c r="F632" s="276"/>
      <c r="G632" s="276"/>
      <c r="H632" s="276"/>
      <c r="I632" s="276"/>
      <c r="J632" s="276"/>
      <c r="K632" s="276"/>
      <c r="L632" s="276"/>
      <c r="M632" s="276"/>
      <c r="N632" s="276"/>
      <c r="O632" s="276"/>
      <c r="P632" s="276"/>
      <c r="Q632" s="276"/>
      <c r="R632" s="276"/>
      <c r="S632" s="276"/>
      <c r="T632" s="276"/>
      <c r="U632" s="276"/>
      <c r="V632" s="276"/>
      <c r="W632" s="276"/>
      <c r="X632" s="276"/>
      <c r="Y632" s="276"/>
      <c r="Z632" s="276"/>
      <c r="AA632" s="276"/>
      <c r="AB632" s="9"/>
    </row>
    <row r="633" spans="2:28" s="10" customFormat="1" x14ac:dyDescent="0.2">
      <c r="B633" s="14"/>
      <c r="C633" s="276"/>
      <c r="D633" s="276"/>
      <c r="E633" s="276"/>
      <c r="F633" s="276"/>
      <c r="G633" s="276"/>
      <c r="H633" s="276"/>
      <c r="I633" s="276"/>
      <c r="J633" s="276"/>
      <c r="K633" s="276"/>
      <c r="L633" s="276"/>
      <c r="M633" s="276"/>
      <c r="N633" s="276"/>
      <c r="O633" s="276"/>
      <c r="P633" s="276"/>
      <c r="Q633" s="276"/>
      <c r="R633" s="276"/>
      <c r="S633" s="276"/>
      <c r="T633" s="276"/>
      <c r="U633" s="276"/>
      <c r="V633" s="276"/>
      <c r="W633" s="276"/>
      <c r="X633" s="276"/>
      <c r="Y633" s="276"/>
      <c r="Z633" s="276"/>
      <c r="AA633" s="276"/>
      <c r="AB633" s="9"/>
    </row>
    <row r="634" spans="2:28" s="10" customFormat="1" x14ac:dyDescent="0.2">
      <c r="B634" s="14"/>
      <c r="C634" s="276"/>
      <c r="D634" s="276"/>
      <c r="E634" s="276"/>
      <c r="F634" s="276"/>
      <c r="G634" s="276"/>
      <c r="H634" s="276"/>
      <c r="I634" s="276"/>
      <c r="J634" s="276"/>
      <c r="K634" s="276"/>
      <c r="L634" s="276"/>
      <c r="M634" s="276"/>
      <c r="N634" s="276"/>
      <c r="O634" s="276"/>
      <c r="P634" s="276"/>
      <c r="Q634" s="276"/>
      <c r="R634" s="276"/>
      <c r="S634" s="276"/>
      <c r="T634" s="276"/>
      <c r="U634" s="276"/>
      <c r="V634" s="276"/>
      <c r="W634" s="276"/>
      <c r="X634" s="276"/>
      <c r="Y634" s="276"/>
      <c r="Z634" s="276"/>
      <c r="AA634" s="276"/>
      <c r="AB634" s="9"/>
    </row>
    <row r="635" spans="2:28" s="10" customFormat="1" x14ac:dyDescent="0.2">
      <c r="B635" s="14"/>
      <c r="C635" s="276"/>
      <c r="D635" s="276"/>
      <c r="E635" s="276"/>
      <c r="F635" s="276"/>
      <c r="G635" s="276"/>
      <c r="H635" s="276"/>
      <c r="I635" s="276"/>
      <c r="J635" s="276"/>
      <c r="K635" s="276"/>
      <c r="L635" s="276"/>
      <c r="M635" s="276"/>
      <c r="N635" s="276"/>
      <c r="O635" s="276"/>
      <c r="P635" s="276"/>
      <c r="Q635" s="276"/>
      <c r="R635" s="276"/>
      <c r="S635" s="276"/>
      <c r="T635" s="276"/>
      <c r="U635" s="276"/>
      <c r="V635" s="276"/>
      <c r="W635" s="276"/>
      <c r="X635" s="276"/>
      <c r="Y635" s="276"/>
      <c r="Z635" s="276"/>
      <c r="AA635" s="276"/>
      <c r="AB635" s="9"/>
    </row>
    <row r="636" spans="2:28" s="10" customFormat="1" x14ac:dyDescent="0.2">
      <c r="B636" s="14"/>
      <c r="C636" s="276"/>
      <c r="D636" s="276"/>
      <c r="E636" s="276"/>
      <c r="F636" s="276"/>
      <c r="G636" s="276"/>
      <c r="H636" s="276"/>
      <c r="I636" s="276"/>
      <c r="J636" s="276"/>
      <c r="K636" s="276"/>
      <c r="L636" s="276"/>
      <c r="M636" s="276"/>
      <c r="N636" s="276"/>
      <c r="O636" s="276"/>
      <c r="P636" s="276"/>
      <c r="Q636" s="276"/>
      <c r="R636" s="276"/>
      <c r="S636" s="276"/>
      <c r="T636" s="276"/>
      <c r="U636" s="276"/>
      <c r="V636" s="276"/>
      <c r="W636" s="276"/>
      <c r="X636" s="276"/>
      <c r="Y636" s="276"/>
      <c r="Z636" s="276"/>
      <c r="AA636" s="276"/>
      <c r="AB636" s="9"/>
    </row>
    <row r="637" spans="2:28" s="10" customFormat="1" x14ac:dyDescent="0.2">
      <c r="B637" s="14"/>
      <c r="C637" s="276"/>
      <c r="D637" s="276"/>
      <c r="E637" s="276"/>
      <c r="F637" s="276"/>
      <c r="G637" s="276"/>
      <c r="H637" s="276"/>
      <c r="I637" s="276"/>
      <c r="J637" s="276"/>
      <c r="K637" s="276"/>
      <c r="L637" s="276"/>
      <c r="M637" s="276"/>
      <c r="N637" s="276"/>
      <c r="O637" s="276"/>
      <c r="P637" s="276"/>
      <c r="Q637" s="276"/>
      <c r="R637" s="276"/>
      <c r="S637" s="276"/>
      <c r="T637" s="276"/>
      <c r="U637" s="276"/>
      <c r="V637" s="276"/>
      <c r="W637" s="276"/>
      <c r="X637" s="276"/>
      <c r="Y637" s="276"/>
      <c r="Z637" s="276"/>
      <c r="AA637" s="276"/>
      <c r="AB637" s="9"/>
    </row>
    <row r="638" spans="2:28" s="10" customFormat="1" x14ac:dyDescent="0.2">
      <c r="B638" s="14"/>
      <c r="C638" s="276"/>
      <c r="D638" s="276"/>
      <c r="E638" s="276"/>
      <c r="F638" s="276"/>
      <c r="G638" s="276"/>
      <c r="H638" s="276"/>
      <c r="I638" s="276"/>
      <c r="J638" s="276"/>
      <c r="K638" s="276"/>
      <c r="L638" s="276"/>
      <c r="M638" s="276"/>
      <c r="N638" s="276"/>
      <c r="O638" s="276"/>
      <c r="P638" s="276"/>
      <c r="Q638" s="276"/>
      <c r="R638" s="276"/>
      <c r="S638" s="276"/>
      <c r="T638" s="276"/>
      <c r="U638" s="276"/>
      <c r="V638" s="276"/>
      <c r="W638" s="276"/>
      <c r="X638" s="276"/>
      <c r="Y638" s="276"/>
      <c r="Z638" s="276"/>
      <c r="AA638" s="276"/>
      <c r="AB638" s="9"/>
    </row>
    <row r="639" spans="2:28" s="10" customFormat="1" x14ac:dyDescent="0.2">
      <c r="B639" s="14"/>
      <c r="C639" s="276"/>
      <c r="D639" s="276"/>
      <c r="E639" s="276"/>
      <c r="F639" s="276"/>
      <c r="G639" s="276"/>
      <c r="H639" s="276"/>
      <c r="I639" s="276"/>
      <c r="J639" s="276"/>
      <c r="K639" s="276"/>
      <c r="L639" s="276"/>
      <c r="M639" s="276"/>
      <c r="N639" s="276"/>
      <c r="O639" s="276"/>
      <c r="P639" s="276"/>
      <c r="Q639" s="276"/>
      <c r="R639" s="276"/>
      <c r="S639" s="276"/>
      <c r="T639" s="276"/>
      <c r="U639" s="276"/>
      <c r="V639" s="276"/>
      <c r="W639" s="276"/>
      <c r="X639" s="276"/>
      <c r="Y639" s="276"/>
      <c r="Z639" s="276"/>
      <c r="AA639" s="276"/>
      <c r="AB639" s="9"/>
    </row>
    <row r="640" spans="2:28" s="10" customFormat="1" x14ac:dyDescent="0.2">
      <c r="B640" s="14"/>
      <c r="C640" s="276"/>
      <c r="D640" s="276"/>
      <c r="E640" s="276"/>
      <c r="F640" s="276"/>
      <c r="G640" s="276"/>
      <c r="H640" s="276"/>
      <c r="I640" s="276"/>
      <c r="J640" s="276"/>
      <c r="K640" s="276"/>
      <c r="L640" s="276"/>
      <c r="M640" s="276"/>
      <c r="N640" s="276"/>
      <c r="O640" s="276"/>
      <c r="P640" s="276"/>
      <c r="Q640" s="276"/>
      <c r="R640" s="276"/>
      <c r="S640" s="276"/>
      <c r="T640" s="276"/>
      <c r="U640" s="276"/>
      <c r="V640" s="276"/>
      <c r="W640" s="276"/>
      <c r="X640" s="276"/>
      <c r="Y640" s="276"/>
      <c r="Z640" s="276"/>
      <c r="AA640" s="276"/>
      <c r="AB640" s="9"/>
    </row>
    <row r="641" spans="2:28" s="10" customFormat="1" x14ac:dyDescent="0.2">
      <c r="B641" s="14"/>
      <c r="C641" s="276"/>
      <c r="D641" s="276"/>
      <c r="E641" s="276"/>
      <c r="F641" s="276"/>
      <c r="G641" s="276"/>
      <c r="H641" s="276"/>
      <c r="I641" s="276"/>
      <c r="J641" s="276"/>
      <c r="K641" s="276"/>
      <c r="L641" s="276"/>
      <c r="M641" s="276"/>
      <c r="N641" s="276"/>
      <c r="O641" s="276"/>
      <c r="P641" s="276"/>
      <c r="Q641" s="276"/>
      <c r="R641" s="276"/>
      <c r="S641" s="276"/>
      <c r="T641" s="276"/>
      <c r="U641" s="276"/>
      <c r="V641" s="276"/>
      <c r="W641" s="276"/>
      <c r="X641" s="276"/>
      <c r="Y641" s="276"/>
      <c r="Z641" s="276"/>
      <c r="AA641" s="276"/>
      <c r="AB641" s="9"/>
    </row>
    <row r="642" spans="2:28" s="10" customFormat="1" x14ac:dyDescent="0.2">
      <c r="B642" s="14"/>
      <c r="C642" s="276"/>
      <c r="D642" s="276"/>
      <c r="E642" s="276"/>
      <c r="F642" s="276"/>
      <c r="G642" s="276"/>
      <c r="H642" s="276"/>
      <c r="I642" s="276"/>
      <c r="J642" s="276"/>
      <c r="K642" s="276"/>
      <c r="L642" s="276"/>
      <c r="M642" s="276"/>
      <c r="N642" s="276"/>
      <c r="O642" s="276"/>
      <c r="P642" s="276"/>
      <c r="Q642" s="276"/>
      <c r="R642" s="276"/>
      <c r="S642" s="276"/>
      <c r="T642" s="276"/>
      <c r="U642" s="276"/>
      <c r="V642" s="276"/>
      <c r="W642" s="276"/>
      <c r="X642" s="276"/>
      <c r="Y642" s="276"/>
      <c r="Z642" s="276"/>
      <c r="AA642" s="276"/>
      <c r="AB642" s="9"/>
    </row>
    <row r="643" spans="2:28" s="10" customFormat="1" x14ac:dyDescent="0.2">
      <c r="B643" s="14"/>
      <c r="C643" s="276"/>
      <c r="D643" s="276"/>
      <c r="E643" s="276"/>
      <c r="F643" s="276"/>
      <c r="G643" s="276"/>
      <c r="H643" s="276"/>
      <c r="I643" s="276"/>
      <c r="J643" s="276"/>
      <c r="K643" s="276"/>
      <c r="L643" s="276"/>
      <c r="M643" s="276"/>
      <c r="N643" s="276"/>
      <c r="O643" s="276"/>
      <c r="P643" s="276"/>
      <c r="Q643" s="276"/>
      <c r="R643" s="276"/>
      <c r="S643" s="276"/>
      <c r="T643" s="276"/>
      <c r="U643" s="276"/>
      <c r="V643" s="276"/>
      <c r="W643" s="276"/>
      <c r="X643" s="276"/>
      <c r="Y643" s="276"/>
      <c r="Z643" s="276"/>
      <c r="AA643" s="276"/>
      <c r="AB643" s="9"/>
    </row>
    <row r="644" spans="2:28" s="10" customFormat="1" x14ac:dyDescent="0.2">
      <c r="B644" s="14"/>
      <c r="C644" s="276"/>
      <c r="D644" s="276"/>
      <c r="E644" s="276"/>
      <c r="F644" s="276"/>
      <c r="G644" s="276"/>
      <c r="H644" s="276"/>
      <c r="I644" s="276"/>
      <c r="J644" s="276"/>
      <c r="K644" s="276"/>
      <c r="L644" s="276"/>
      <c r="M644" s="276"/>
      <c r="N644" s="276"/>
      <c r="O644" s="276"/>
      <c r="P644" s="276"/>
      <c r="Q644" s="276"/>
      <c r="R644" s="276"/>
      <c r="S644" s="276"/>
      <c r="T644" s="276"/>
      <c r="U644" s="276"/>
      <c r="V644" s="276"/>
      <c r="W644" s="276"/>
      <c r="X644" s="276"/>
      <c r="Y644" s="276"/>
      <c r="Z644" s="276"/>
      <c r="AA644" s="276"/>
      <c r="AB644" s="9"/>
    </row>
    <row r="645" spans="2:28" s="10" customFormat="1" x14ac:dyDescent="0.2">
      <c r="B645" s="14"/>
      <c r="C645" s="276"/>
      <c r="D645" s="276"/>
      <c r="E645" s="276"/>
      <c r="F645" s="276"/>
      <c r="G645" s="276"/>
      <c r="H645" s="276"/>
      <c r="I645" s="276"/>
      <c r="J645" s="276"/>
      <c r="K645" s="276"/>
      <c r="L645" s="276"/>
      <c r="M645" s="276"/>
      <c r="N645" s="276"/>
      <c r="O645" s="276"/>
      <c r="P645" s="276"/>
      <c r="Q645" s="276"/>
      <c r="R645" s="276"/>
      <c r="S645" s="276"/>
      <c r="T645" s="276"/>
      <c r="U645" s="276"/>
      <c r="V645" s="276"/>
      <c r="W645" s="276"/>
      <c r="X645" s="276"/>
      <c r="Y645" s="276"/>
      <c r="Z645" s="276"/>
      <c r="AA645" s="276"/>
      <c r="AB645" s="9"/>
    </row>
    <row r="646" spans="2:28" s="10" customFormat="1" x14ac:dyDescent="0.2">
      <c r="B646" s="14"/>
      <c r="C646" s="276"/>
      <c r="D646" s="276"/>
      <c r="E646" s="276"/>
      <c r="F646" s="276"/>
      <c r="G646" s="276"/>
      <c r="H646" s="276"/>
      <c r="I646" s="276"/>
      <c r="J646" s="276"/>
      <c r="K646" s="276"/>
      <c r="L646" s="276"/>
      <c r="M646" s="276"/>
      <c r="N646" s="276"/>
      <c r="O646" s="276"/>
      <c r="P646" s="276"/>
      <c r="Q646" s="276"/>
      <c r="R646" s="276"/>
      <c r="S646" s="276"/>
      <c r="T646" s="276"/>
      <c r="U646" s="276"/>
      <c r="V646" s="276"/>
      <c r="W646" s="276"/>
      <c r="X646" s="276"/>
      <c r="Y646" s="276"/>
      <c r="Z646" s="276"/>
      <c r="AA646" s="276"/>
      <c r="AB646" s="9"/>
    </row>
    <row r="647" spans="2:28" s="10" customFormat="1" x14ac:dyDescent="0.2">
      <c r="B647" s="14"/>
      <c r="C647" s="276"/>
      <c r="D647" s="276"/>
      <c r="E647" s="276"/>
      <c r="F647" s="276"/>
      <c r="G647" s="276"/>
      <c r="H647" s="276"/>
      <c r="I647" s="276"/>
      <c r="J647" s="276"/>
      <c r="K647" s="276"/>
      <c r="L647" s="276"/>
      <c r="M647" s="276"/>
      <c r="N647" s="276"/>
      <c r="O647" s="276"/>
      <c r="P647" s="276"/>
      <c r="Q647" s="276"/>
      <c r="R647" s="276"/>
      <c r="S647" s="276"/>
      <c r="T647" s="276"/>
      <c r="U647" s="276"/>
      <c r="V647" s="276"/>
      <c r="W647" s="276"/>
      <c r="X647" s="276"/>
      <c r="Y647" s="276"/>
      <c r="Z647" s="276"/>
      <c r="AA647" s="276"/>
      <c r="AB647" s="9"/>
    </row>
    <row r="648" spans="2:28" s="10" customFormat="1" x14ac:dyDescent="0.2">
      <c r="B648" s="14"/>
      <c r="C648" s="276"/>
      <c r="D648" s="276"/>
      <c r="E648" s="276"/>
      <c r="F648" s="276"/>
      <c r="G648" s="276"/>
      <c r="H648" s="276"/>
      <c r="I648" s="276"/>
      <c r="J648" s="276"/>
      <c r="K648" s="276"/>
      <c r="L648" s="276"/>
      <c r="M648" s="276"/>
      <c r="N648" s="276"/>
      <c r="O648" s="276"/>
      <c r="P648" s="276"/>
      <c r="Q648" s="276"/>
      <c r="R648" s="276"/>
      <c r="S648" s="276"/>
      <c r="T648" s="276"/>
      <c r="U648" s="276"/>
      <c r="V648" s="276"/>
      <c r="W648" s="276"/>
      <c r="X648" s="276"/>
      <c r="Y648" s="276"/>
      <c r="Z648" s="276"/>
      <c r="AA648" s="276"/>
      <c r="AB648" s="9"/>
    </row>
    <row r="649" spans="2:28" s="10" customFormat="1" x14ac:dyDescent="0.2">
      <c r="B649" s="14"/>
      <c r="C649" s="276"/>
      <c r="D649" s="276"/>
      <c r="E649" s="276"/>
      <c r="F649" s="276"/>
      <c r="G649" s="276"/>
      <c r="H649" s="276"/>
      <c r="I649" s="276"/>
      <c r="J649" s="276"/>
      <c r="K649" s="276"/>
      <c r="L649" s="276"/>
      <c r="M649" s="276"/>
      <c r="N649" s="276"/>
      <c r="O649" s="276"/>
      <c r="P649" s="276"/>
      <c r="Q649" s="276"/>
      <c r="R649" s="276"/>
      <c r="S649" s="276"/>
      <c r="T649" s="276"/>
      <c r="U649" s="276"/>
      <c r="V649" s="276"/>
      <c r="W649" s="276"/>
      <c r="X649" s="276"/>
      <c r="Y649" s="276"/>
      <c r="Z649" s="276"/>
      <c r="AA649" s="276"/>
      <c r="AB649" s="9"/>
    </row>
    <row r="650" spans="2:28" s="10" customFormat="1" x14ac:dyDescent="0.2">
      <c r="B650" s="14"/>
      <c r="C650" s="276"/>
      <c r="D650" s="276"/>
      <c r="E650" s="276"/>
      <c r="F650" s="276"/>
      <c r="G650" s="276"/>
      <c r="H650" s="276"/>
      <c r="I650" s="276"/>
      <c r="J650" s="276"/>
      <c r="K650" s="276"/>
      <c r="L650" s="276"/>
      <c r="M650" s="276"/>
      <c r="N650" s="276"/>
      <c r="O650" s="276"/>
      <c r="P650" s="276"/>
      <c r="Q650" s="276"/>
      <c r="R650" s="276"/>
      <c r="S650" s="276"/>
      <c r="T650" s="276"/>
      <c r="U650" s="276"/>
      <c r="V650" s="276"/>
      <c r="W650" s="276"/>
      <c r="X650" s="276"/>
      <c r="Y650" s="276"/>
      <c r="Z650" s="276"/>
      <c r="AA650" s="276"/>
      <c r="AB650" s="9"/>
    </row>
    <row r="651" spans="2:28" s="10" customFormat="1" x14ac:dyDescent="0.2">
      <c r="B651" s="14"/>
      <c r="C651" s="276"/>
      <c r="D651" s="276"/>
      <c r="E651" s="276"/>
      <c r="F651" s="276"/>
      <c r="G651" s="276"/>
      <c r="H651" s="276"/>
      <c r="I651" s="276"/>
      <c r="J651" s="276"/>
      <c r="K651" s="276"/>
      <c r="L651" s="276"/>
      <c r="M651" s="276"/>
      <c r="N651" s="276"/>
      <c r="O651" s="276"/>
      <c r="P651" s="276"/>
      <c r="Q651" s="276"/>
      <c r="R651" s="276"/>
      <c r="S651" s="276"/>
      <c r="T651" s="276"/>
      <c r="U651" s="276"/>
      <c r="V651" s="276"/>
      <c r="W651" s="276"/>
      <c r="X651" s="276"/>
      <c r="Y651" s="276"/>
      <c r="Z651" s="276"/>
      <c r="AA651" s="276"/>
      <c r="AB651" s="9"/>
    </row>
    <row r="652" spans="2:28" s="10" customFormat="1" x14ac:dyDescent="0.2">
      <c r="B652" s="14"/>
      <c r="C652" s="276"/>
      <c r="D652" s="276"/>
      <c r="E652" s="276"/>
      <c r="F652" s="276"/>
      <c r="G652" s="276"/>
      <c r="H652" s="276"/>
      <c r="I652" s="276"/>
      <c r="J652" s="276"/>
      <c r="K652" s="276"/>
      <c r="L652" s="276"/>
      <c r="M652" s="276"/>
      <c r="N652" s="276"/>
      <c r="O652" s="276"/>
      <c r="P652" s="276"/>
      <c r="Q652" s="276"/>
      <c r="R652" s="276"/>
      <c r="S652" s="276"/>
      <c r="T652" s="276"/>
      <c r="U652" s="276"/>
      <c r="V652" s="276"/>
      <c r="W652" s="276"/>
      <c r="X652" s="276"/>
      <c r="Y652" s="276"/>
      <c r="Z652" s="276"/>
      <c r="AA652" s="276"/>
      <c r="AB652" s="9"/>
    </row>
    <row r="653" spans="2:28" s="10" customFormat="1" x14ac:dyDescent="0.2">
      <c r="B653" s="14"/>
      <c r="C653" s="276"/>
      <c r="D653" s="276"/>
      <c r="E653" s="276"/>
      <c r="F653" s="276"/>
      <c r="G653" s="276"/>
      <c r="H653" s="276"/>
      <c r="I653" s="276"/>
      <c r="J653" s="276"/>
      <c r="K653" s="276"/>
      <c r="L653" s="276"/>
      <c r="M653" s="276"/>
      <c r="N653" s="276"/>
      <c r="O653" s="276"/>
      <c r="P653" s="276"/>
      <c r="Q653" s="276"/>
      <c r="R653" s="276"/>
      <c r="S653" s="276"/>
      <c r="T653" s="276"/>
      <c r="U653" s="276"/>
      <c r="V653" s="276"/>
      <c r="W653" s="276"/>
      <c r="X653" s="276"/>
      <c r="Y653" s="276"/>
      <c r="Z653" s="276"/>
      <c r="AA653" s="276"/>
      <c r="AB653" s="9"/>
    </row>
    <row r="654" spans="2:28" s="10" customFormat="1" x14ac:dyDescent="0.2">
      <c r="B654" s="14"/>
      <c r="C654" s="276"/>
      <c r="D654" s="276"/>
      <c r="E654" s="276"/>
      <c r="F654" s="276"/>
      <c r="G654" s="276"/>
      <c r="H654" s="276"/>
      <c r="I654" s="276"/>
      <c r="J654" s="276"/>
      <c r="K654" s="276"/>
      <c r="L654" s="276"/>
      <c r="M654" s="276"/>
      <c r="N654" s="276"/>
      <c r="O654" s="276"/>
      <c r="P654" s="276"/>
      <c r="Q654" s="276"/>
      <c r="R654" s="276"/>
      <c r="S654" s="276"/>
      <c r="T654" s="276"/>
      <c r="U654" s="276"/>
      <c r="V654" s="276"/>
      <c r="W654" s="276"/>
      <c r="X654" s="276"/>
      <c r="Y654" s="276"/>
      <c r="Z654" s="276"/>
      <c r="AA654" s="276"/>
      <c r="AB654" s="9"/>
    </row>
    <row r="655" spans="2:28" s="10" customFormat="1" x14ac:dyDescent="0.2">
      <c r="B655" s="14"/>
      <c r="C655" s="276"/>
      <c r="D655" s="276"/>
      <c r="E655" s="276"/>
      <c r="F655" s="276"/>
      <c r="G655" s="276"/>
      <c r="H655" s="276"/>
      <c r="I655" s="276"/>
      <c r="J655" s="276"/>
      <c r="K655" s="276"/>
      <c r="L655" s="276"/>
      <c r="M655" s="276"/>
      <c r="N655" s="276"/>
      <c r="O655" s="276"/>
      <c r="P655" s="276"/>
      <c r="Q655" s="276"/>
      <c r="R655" s="276"/>
      <c r="S655" s="276"/>
      <c r="T655" s="276"/>
      <c r="U655" s="276"/>
      <c r="V655" s="276"/>
      <c r="W655" s="276"/>
      <c r="X655" s="276"/>
      <c r="Y655" s="276"/>
      <c r="Z655" s="276"/>
      <c r="AA655" s="276"/>
      <c r="AB655" s="9"/>
    </row>
    <row r="656" spans="2:28" s="10" customFormat="1" x14ac:dyDescent="0.2">
      <c r="B656" s="14"/>
      <c r="C656" s="276"/>
      <c r="D656" s="276"/>
      <c r="E656" s="276"/>
      <c r="F656" s="276"/>
      <c r="G656" s="276"/>
      <c r="H656" s="276"/>
      <c r="I656" s="276"/>
      <c r="J656" s="276"/>
      <c r="K656" s="276"/>
      <c r="L656" s="276"/>
      <c r="M656" s="276"/>
      <c r="N656" s="276"/>
      <c r="O656" s="276"/>
      <c r="P656" s="276"/>
      <c r="Q656" s="276"/>
      <c r="R656" s="276"/>
      <c r="S656" s="276"/>
      <c r="T656" s="276"/>
      <c r="U656" s="276"/>
      <c r="V656" s="276"/>
      <c r="W656" s="276"/>
      <c r="X656" s="276"/>
      <c r="Y656" s="276"/>
      <c r="Z656" s="276"/>
      <c r="AA656" s="276"/>
      <c r="AB656" s="9"/>
    </row>
  </sheetData>
  <mergeCells count="7">
    <mergeCell ref="B43:AA43"/>
    <mergeCell ref="F6:I6"/>
    <mergeCell ref="R1:AA1"/>
    <mergeCell ref="B2:AA2"/>
    <mergeCell ref="B3:AA3"/>
    <mergeCell ref="R4:AA4"/>
    <mergeCell ref="E5:AA5"/>
  </mergeCells>
  <printOptions horizontalCentered="1"/>
  <pageMargins left="0" right="0" top="0.39370078740157483" bottom="0.19685039370078741" header="0.70866141732283472" footer="0.51181102362204722"/>
  <pageSetup paperSize="9" scale="5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tabSelected="1" workbookViewId="0">
      <selection activeCell="G16" sqref="G15:G16"/>
    </sheetView>
  </sheetViews>
  <sheetFormatPr defaultRowHeight="12.75" x14ac:dyDescent="0.2"/>
  <cols>
    <col min="1" max="1" width="45.7109375" customWidth="1"/>
    <col min="2" max="5" width="10.7109375" customWidth="1"/>
  </cols>
  <sheetData>
    <row r="1" spans="1:27" x14ac:dyDescent="0.2">
      <c r="D1" s="620" t="s">
        <v>202</v>
      </c>
      <c r="E1" s="620"/>
    </row>
    <row r="2" spans="1:27" ht="30.75" customHeight="1" x14ac:dyDescent="0.2">
      <c r="A2" s="564" t="s">
        <v>491</v>
      </c>
      <c r="B2" s="564"/>
      <c r="C2" s="564"/>
      <c r="D2" s="564"/>
      <c r="E2" s="564"/>
      <c r="F2" s="619"/>
      <c r="G2" s="619"/>
      <c r="H2" s="619"/>
      <c r="I2" s="619"/>
      <c r="J2" s="619"/>
      <c r="K2" s="619"/>
      <c r="L2" s="619"/>
      <c r="M2" s="619"/>
      <c r="N2" s="619"/>
      <c r="O2" s="619"/>
      <c r="P2" s="619"/>
      <c r="Q2" s="619"/>
      <c r="R2" s="619"/>
      <c r="S2" s="619"/>
      <c r="T2" s="619"/>
      <c r="U2" s="619"/>
      <c r="V2" s="619"/>
      <c r="W2" s="619"/>
      <c r="X2" s="619"/>
      <c r="Y2" s="619"/>
      <c r="Z2" s="619"/>
      <c r="AA2" s="619"/>
    </row>
    <row r="3" spans="1:27" x14ac:dyDescent="0.2">
      <c r="D3" s="620" t="s">
        <v>45</v>
      </c>
      <c r="E3" s="620"/>
    </row>
    <row r="4" spans="1:27" ht="45" x14ac:dyDescent="0.2">
      <c r="A4" s="460" t="s">
        <v>301</v>
      </c>
      <c r="B4" s="461" t="s">
        <v>164</v>
      </c>
      <c r="C4" s="461" t="s">
        <v>165</v>
      </c>
      <c r="D4" s="461" t="s">
        <v>197</v>
      </c>
      <c r="E4" s="622" t="s">
        <v>505</v>
      </c>
    </row>
    <row r="5" spans="1:27" ht="24.95" customHeight="1" x14ac:dyDescent="0.2">
      <c r="A5" s="285" t="s">
        <v>320</v>
      </c>
      <c r="B5" s="288">
        <v>6293</v>
      </c>
      <c r="C5" s="288">
        <v>6293</v>
      </c>
      <c r="D5" s="288">
        <v>5683</v>
      </c>
      <c r="E5" s="608">
        <f>D5/C5</f>
        <v>0.90306689972985854</v>
      </c>
    </row>
    <row r="6" spans="1:27" ht="24.95" customHeight="1" x14ac:dyDescent="0.2">
      <c r="A6" s="285" t="s">
        <v>321</v>
      </c>
      <c r="B6" s="288">
        <v>100320</v>
      </c>
      <c r="C6" s="288">
        <v>100320</v>
      </c>
      <c r="D6" s="288">
        <v>32011</v>
      </c>
      <c r="E6" s="608">
        <f t="shared" ref="E6:E20" si="0">D6/C6</f>
        <v>0.31908891547049439</v>
      </c>
    </row>
    <row r="7" spans="1:27" ht="24.95" customHeight="1" x14ac:dyDescent="0.2">
      <c r="A7" s="285" t="s">
        <v>322</v>
      </c>
      <c r="B7" s="288">
        <v>2342</v>
      </c>
      <c r="C7" s="288">
        <v>2342</v>
      </c>
      <c r="D7" s="288">
        <v>2529</v>
      </c>
      <c r="E7" s="608">
        <f t="shared" si="0"/>
        <v>1.0798462852263022</v>
      </c>
    </row>
    <row r="8" spans="1:27" ht="24.95" customHeight="1" x14ac:dyDescent="0.2">
      <c r="A8" s="285" t="s">
        <v>323</v>
      </c>
      <c r="B8" s="288">
        <v>34205</v>
      </c>
      <c r="C8" s="288">
        <v>34205</v>
      </c>
      <c r="D8" s="288">
        <v>12821</v>
      </c>
      <c r="E8" s="608">
        <f t="shared" si="0"/>
        <v>0.37482824148516297</v>
      </c>
    </row>
    <row r="9" spans="1:27" ht="24.95" customHeight="1" x14ac:dyDescent="0.2">
      <c r="A9" s="293" t="s">
        <v>324</v>
      </c>
      <c r="B9" s="288">
        <v>2676</v>
      </c>
      <c r="C9" s="288">
        <v>2676</v>
      </c>
      <c r="D9" s="288">
        <v>2603</v>
      </c>
      <c r="E9" s="608">
        <f t="shared" si="0"/>
        <v>0.97272047832585951</v>
      </c>
    </row>
    <row r="10" spans="1:27" ht="24.95" customHeight="1" x14ac:dyDescent="0.2">
      <c r="A10" s="293" t="s">
        <v>325</v>
      </c>
      <c r="B10" s="288">
        <v>33000</v>
      </c>
      <c r="C10" s="288">
        <v>33000</v>
      </c>
      <c r="D10" s="288">
        <v>12300</v>
      </c>
      <c r="E10" s="608">
        <f t="shared" si="0"/>
        <v>0.37272727272727274</v>
      </c>
    </row>
    <row r="11" spans="1:27" ht="33.75" customHeight="1" x14ac:dyDescent="0.2">
      <c r="A11" s="623" t="s">
        <v>326</v>
      </c>
      <c r="B11" s="624">
        <f>SUM(B5:B10)</f>
        <v>178836</v>
      </c>
      <c r="C11" s="624">
        <f>SUM(C5:C10)</f>
        <v>178836</v>
      </c>
      <c r="D11" s="624">
        <f>SUM(D5:D10)</f>
        <v>67947</v>
      </c>
      <c r="E11" s="609">
        <f t="shared" si="0"/>
        <v>0.37994028048044021</v>
      </c>
    </row>
    <row r="12" spans="1:27" ht="24.95" customHeight="1" x14ac:dyDescent="0.2">
      <c r="A12" s="285" t="s">
        <v>327</v>
      </c>
      <c r="B12" s="288">
        <v>3850</v>
      </c>
      <c r="C12" s="288">
        <v>3850</v>
      </c>
      <c r="D12" s="288">
        <v>1400</v>
      </c>
      <c r="E12" s="608">
        <f t="shared" si="0"/>
        <v>0.36363636363636365</v>
      </c>
    </row>
    <row r="13" spans="1:27" ht="33.75" customHeight="1" x14ac:dyDescent="0.2">
      <c r="A13" s="623" t="s">
        <v>328</v>
      </c>
      <c r="B13" s="624">
        <f t="shared" ref="B13:C13" si="1">SUM(B12:B12)</f>
        <v>3850</v>
      </c>
      <c r="C13" s="624">
        <f t="shared" si="1"/>
        <v>3850</v>
      </c>
      <c r="D13" s="624">
        <f t="shared" ref="D13:E13" si="2">SUM(D12:D12)</f>
        <v>1400</v>
      </c>
      <c r="E13" s="609">
        <f t="shared" si="0"/>
        <v>0.36363636363636365</v>
      </c>
    </row>
    <row r="14" spans="1:27" ht="24.95" customHeight="1" x14ac:dyDescent="0.2">
      <c r="A14" s="293" t="s">
        <v>508</v>
      </c>
      <c r="B14" s="288">
        <v>9500</v>
      </c>
      <c r="C14" s="288">
        <v>9500</v>
      </c>
      <c r="D14" s="288">
        <v>5966</v>
      </c>
      <c r="E14" s="608">
        <f t="shared" si="0"/>
        <v>0.628</v>
      </c>
    </row>
    <row r="15" spans="1:27" ht="24.95" customHeight="1" x14ac:dyDescent="0.2">
      <c r="A15" s="293" t="s">
        <v>509</v>
      </c>
      <c r="B15" s="288">
        <v>150</v>
      </c>
      <c r="C15" s="288">
        <v>150</v>
      </c>
      <c r="D15" s="288">
        <v>0</v>
      </c>
      <c r="E15" s="608">
        <f t="shared" si="0"/>
        <v>0</v>
      </c>
    </row>
    <row r="16" spans="1:27" ht="24.95" customHeight="1" x14ac:dyDescent="0.2">
      <c r="A16" s="293" t="s">
        <v>329</v>
      </c>
      <c r="B16" s="288">
        <v>99</v>
      </c>
      <c r="C16" s="288">
        <v>99</v>
      </c>
      <c r="D16" s="288">
        <v>0</v>
      </c>
      <c r="E16" s="608">
        <f t="shared" si="0"/>
        <v>0</v>
      </c>
    </row>
    <row r="17" spans="1:5" ht="24.95" customHeight="1" x14ac:dyDescent="0.2">
      <c r="A17" s="293" t="s">
        <v>330</v>
      </c>
      <c r="B17" s="288">
        <v>2047</v>
      </c>
      <c r="C17" s="288">
        <v>2047</v>
      </c>
      <c r="D17" s="288">
        <v>812</v>
      </c>
      <c r="E17" s="608">
        <f t="shared" si="0"/>
        <v>0.39667806546165119</v>
      </c>
    </row>
    <row r="18" spans="1:5" ht="24.95" customHeight="1" x14ac:dyDescent="0.2">
      <c r="A18" s="293" t="s">
        <v>331</v>
      </c>
      <c r="B18" s="288">
        <v>553</v>
      </c>
      <c r="C18" s="288">
        <v>553</v>
      </c>
      <c r="D18" s="288">
        <v>219</v>
      </c>
      <c r="E18" s="608">
        <f t="shared" si="0"/>
        <v>0.39602169981916818</v>
      </c>
    </row>
    <row r="19" spans="1:5" ht="24.95" customHeight="1" x14ac:dyDescent="0.2">
      <c r="A19" s="293" t="s">
        <v>332</v>
      </c>
      <c r="B19" s="288">
        <v>3900</v>
      </c>
      <c r="C19" s="288">
        <v>3900</v>
      </c>
      <c r="D19" s="288">
        <v>5700</v>
      </c>
      <c r="E19" s="608">
        <f t="shared" si="0"/>
        <v>1.4615384615384615</v>
      </c>
    </row>
    <row r="20" spans="1:5" ht="24.95" customHeight="1" x14ac:dyDescent="0.2">
      <c r="A20" s="623" t="s">
        <v>333</v>
      </c>
      <c r="B20" s="624">
        <f>SUM(B14:B19)</f>
        <v>16249</v>
      </c>
      <c r="C20" s="624">
        <f>SUM(C14:C19)</f>
        <v>16249</v>
      </c>
      <c r="D20" s="624">
        <f>SUM(D14:D19)</f>
        <v>12697</v>
      </c>
      <c r="E20" s="608">
        <f t="shared" si="0"/>
        <v>0.78140193242661082</v>
      </c>
    </row>
    <row r="21" spans="1:5" ht="40.5" customHeight="1" x14ac:dyDescent="0.2">
      <c r="A21" s="615" t="s">
        <v>47</v>
      </c>
      <c r="B21" s="616">
        <f>B11+B13+B20</f>
        <v>198935</v>
      </c>
      <c r="C21" s="616">
        <f>C11+C13+C20</f>
        <v>198935</v>
      </c>
      <c r="D21" s="616">
        <f>D11+D13+D20</f>
        <v>82044</v>
      </c>
      <c r="E21" s="621">
        <f>E11+E13+E20</f>
        <v>1.5249785765434147</v>
      </c>
    </row>
  </sheetData>
  <mergeCells count="3">
    <mergeCell ref="D1:E1"/>
    <mergeCell ref="D3:E3"/>
    <mergeCell ref="A2:E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indexed="34"/>
  </sheetPr>
  <dimension ref="A1:BL41"/>
  <sheetViews>
    <sheetView showZeros="0" zoomScaleNormal="80" zoomScaleSheetLayoutView="125" workbookViewId="0">
      <selection activeCell="X4" sqref="X4"/>
    </sheetView>
  </sheetViews>
  <sheetFormatPr defaultRowHeight="12.75" x14ac:dyDescent="0.2"/>
  <cols>
    <col min="1" max="1" width="41.5703125" style="7" customWidth="1"/>
    <col min="2" max="2" width="8.7109375" style="280" hidden="1" customWidth="1"/>
    <col min="3" max="3" width="9.42578125" style="280" hidden="1" customWidth="1"/>
    <col min="4" max="4" width="11.85546875" style="280" hidden="1" customWidth="1"/>
    <col min="5" max="5" width="13.7109375" style="280" hidden="1" customWidth="1"/>
    <col min="6" max="6" width="15.85546875" style="280" hidden="1" customWidth="1"/>
    <col min="7" max="7" width="17.5703125" style="280" hidden="1" customWidth="1"/>
    <col min="8" max="8" width="12.28515625" style="280" hidden="1" customWidth="1"/>
    <col min="9" max="10" width="7" style="280" hidden="1" customWidth="1"/>
    <col min="11" max="11" width="7.28515625" style="280" hidden="1" customWidth="1"/>
    <col min="12" max="12" width="3.140625" style="280" hidden="1" customWidth="1"/>
    <col min="13" max="15" width="7.28515625" style="280" hidden="1" customWidth="1"/>
    <col min="16" max="16" width="8.42578125" style="280" hidden="1" customWidth="1"/>
    <col min="17" max="17" width="9" style="280" hidden="1" customWidth="1"/>
    <col min="18" max="18" width="7.28515625" style="280" hidden="1" customWidth="1"/>
    <col min="19" max="19" width="8.42578125" style="280" hidden="1" customWidth="1"/>
    <col min="20" max="20" width="7.7109375" style="280" hidden="1" customWidth="1"/>
    <col min="21" max="21" width="10.28515625" style="281" hidden="1" customWidth="1"/>
    <col min="22" max="22" width="10.5703125" style="282" hidden="1" customWidth="1"/>
    <col min="23" max="23" width="11.85546875" style="282" customWidth="1"/>
    <col min="24" max="24" width="10.42578125" style="280" customWidth="1"/>
    <col min="25" max="25" width="0.140625" style="280" hidden="1" customWidth="1"/>
    <col min="26" max="27" width="10.7109375" style="280" customWidth="1"/>
    <col min="28" max="60" width="5.5703125" style="280" customWidth="1"/>
    <col min="61" max="64" width="9.140625" style="280"/>
    <col min="258" max="258" width="42.28515625" customWidth="1"/>
    <col min="259" max="259" width="8.7109375" customWidth="1"/>
    <col min="260" max="260" width="9.42578125" customWidth="1"/>
    <col min="261" max="261" width="11.85546875" customWidth="1"/>
    <col min="262" max="262" width="13.7109375" customWidth="1"/>
    <col min="263" max="263" width="15.85546875" customWidth="1"/>
    <col min="264" max="264" width="17.5703125" customWidth="1"/>
    <col min="265" max="265" width="16.140625" customWidth="1"/>
    <col min="266" max="279" width="0" hidden="1" customWidth="1"/>
    <col min="280" max="316" width="5.5703125" customWidth="1"/>
    <col min="514" max="514" width="42.28515625" customWidth="1"/>
    <col min="515" max="515" width="8.7109375" customWidth="1"/>
    <col min="516" max="516" width="9.42578125" customWidth="1"/>
    <col min="517" max="517" width="11.85546875" customWidth="1"/>
    <col min="518" max="518" width="13.7109375" customWidth="1"/>
    <col min="519" max="519" width="15.85546875" customWidth="1"/>
    <col min="520" max="520" width="17.5703125" customWidth="1"/>
    <col min="521" max="521" width="16.140625" customWidth="1"/>
    <col min="522" max="535" width="0" hidden="1" customWidth="1"/>
    <col min="536" max="572" width="5.5703125" customWidth="1"/>
    <col min="770" max="770" width="42.28515625" customWidth="1"/>
    <col min="771" max="771" width="8.7109375" customWidth="1"/>
    <col min="772" max="772" width="9.42578125" customWidth="1"/>
    <col min="773" max="773" width="11.85546875" customWidth="1"/>
    <col min="774" max="774" width="13.7109375" customWidth="1"/>
    <col min="775" max="775" width="15.85546875" customWidth="1"/>
    <col min="776" max="776" width="17.5703125" customWidth="1"/>
    <col min="777" max="777" width="16.140625" customWidth="1"/>
    <col min="778" max="791" width="0" hidden="1" customWidth="1"/>
    <col min="792" max="828" width="5.5703125" customWidth="1"/>
    <col min="1026" max="1026" width="42.28515625" customWidth="1"/>
    <col min="1027" max="1027" width="8.7109375" customWidth="1"/>
    <col min="1028" max="1028" width="9.42578125" customWidth="1"/>
    <col min="1029" max="1029" width="11.85546875" customWidth="1"/>
    <col min="1030" max="1030" width="13.7109375" customWidth="1"/>
    <col min="1031" max="1031" width="15.85546875" customWidth="1"/>
    <col min="1032" max="1032" width="17.5703125" customWidth="1"/>
    <col min="1033" max="1033" width="16.140625" customWidth="1"/>
    <col min="1034" max="1047" width="0" hidden="1" customWidth="1"/>
    <col min="1048" max="1084" width="5.5703125" customWidth="1"/>
    <col min="1282" max="1282" width="42.28515625" customWidth="1"/>
    <col min="1283" max="1283" width="8.7109375" customWidth="1"/>
    <col min="1284" max="1284" width="9.42578125" customWidth="1"/>
    <col min="1285" max="1285" width="11.85546875" customWidth="1"/>
    <col min="1286" max="1286" width="13.7109375" customWidth="1"/>
    <col min="1287" max="1287" width="15.85546875" customWidth="1"/>
    <col min="1288" max="1288" width="17.5703125" customWidth="1"/>
    <col min="1289" max="1289" width="16.140625" customWidth="1"/>
    <col min="1290" max="1303" width="0" hidden="1" customWidth="1"/>
    <col min="1304" max="1340" width="5.5703125" customWidth="1"/>
    <col min="1538" max="1538" width="42.28515625" customWidth="1"/>
    <col min="1539" max="1539" width="8.7109375" customWidth="1"/>
    <col min="1540" max="1540" width="9.42578125" customWidth="1"/>
    <col min="1541" max="1541" width="11.85546875" customWidth="1"/>
    <col min="1542" max="1542" width="13.7109375" customWidth="1"/>
    <col min="1543" max="1543" width="15.85546875" customWidth="1"/>
    <col min="1544" max="1544" width="17.5703125" customWidth="1"/>
    <col min="1545" max="1545" width="16.140625" customWidth="1"/>
    <col min="1546" max="1559" width="0" hidden="1" customWidth="1"/>
    <col min="1560" max="1596" width="5.5703125" customWidth="1"/>
    <col min="1794" max="1794" width="42.28515625" customWidth="1"/>
    <col min="1795" max="1795" width="8.7109375" customWidth="1"/>
    <col min="1796" max="1796" width="9.42578125" customWidth="1"/>
    <col min="1797" max="1797" width="11.85546875" customWidth="1"/>
    <col min="1798" max="1798" width="13.7109375" customWidth="1"/>
    <col min="1799" max="1799" width="15.85546875" customWidth="1"/>
    <col min="1800" max="1800" width="17.5703125" customWidth="1"/>
    <col min="1801" max="1801" width="16.140625" customWidth="1"/>
    <col min="1802" max="1815" width="0" hidden="1" customWidth="1"/>
    <col min="1816" max="1852" width="5.5703125" customWidth="1"/>
    <col min="2050" max="2050" width="42.28515625" customWidth="1"/>
    <col min="2051" max="2051" width="8.7109375" customWidth="1"/>
    <col min="2052" max="2052" width="9.42578125" customWidth="1"/>
    <col min="2053" max="2053" width="11.85546875" customWidth="1"/>
    <col min="2054" max="2054" width="13.7109375" customWidth="1"/>
    <col min="2055" max="2055" width="15.85546875" customWidth="1"/>
    <col min="2056" max="2056" width="17.5703125" customWidth="1"/>
    <col min="2057" max="2057" width="16.140625" customWidth="1"/>
    <col min="2058" max="2071" width="0" hidden="1" customWidth="1"/>
    <col min="2072" max="2108" width="5.5703125" customWidth="1"/>
    <col min="2306" max="2306" width="42.28515625" customWidth="1"/>
    <col min="2307" max="2307" width="8.7109375" customWidth="1"/>
    <col min="2308" max="2308" width="9.42578125" customWidth="1"/>
    <col min="2309" max="2309" width="11.85546875" customWidth="1"/>
    <col min="2310" max="2310" width="13.7109375" customWidth="1"/>
    <col min="2311" max="2311" width="15.85546875" customWidth="1"/>
    <col min="2312" max="2312" width="17.5703125" customWidth="1"/>
    <col min="2313" max="2313" width="16.140625" customWidth="1"/>
    <col min="2314" max="2327" width="0" hidden="1" customWidth="1"/>
    <col min="2328" max="2364" width="5.5703125" customWidth="1"/>
    <col min="2562" max="2562" width="42.28515625" customWidth="1"/>
    <col min="2563" max="2563" width="8.7109375" customWidth="1"/>
    <col min="2564" max="2564" width="9.42578125" customWidth="1"/>
    <col min="2565" max="2565" width="11.85546875" customWidth="1"/>
    <col min="2566" max="2566" width="13.7109375" customWidth="1"/>
    <col min="2567" max="2567" width="15.85546875" customWidth="1"/>
    <col min="2568" max="2568" width="17.5703125" customWidth="1"/>
    <col min="2569" max="2569" width="16.140625" customWidth="1"/>
    <col min="2570" max="2583" width="0" hidden="1" customWidth="1"/>
    <col min="2584" max="2620" width="5.5703125" customWidth="1"/>
    <col min="2818" max="2818" width="42.28515625" customWidth="1"/>
    <col min="2819" max="2819" width="8.7109375" customWidth="1"/>
    <col min="2820" max="2820" width="9.42578125" customWidth="1"/>
    <col min="2821" max="2821" width="11.85546875" customWidth="1"/>
    <col min="2822" max="2822" width="13.7109375" customWidth="1"/>
    <col min="2823" max="2823" width="15.85546875" customWidth="1"/>
    <col min="2824" max="2824" width="17.5703125" customWidth="1"/>
    <col min="2825" max="2825" width="16.140625" customWidth="1"/>
    <col min="2826" max="2839" width="0" hidden="1" customWidth="1"/>
    <col min="2840" max="2876" width="5.5703125" customWidth="1"/>
    <col min="3074" max="3074" width="42.28515625" customWidth="1"/>
    <col min="3075" max="3075" width="8.7109375" customWidth="1"/>
    <col min="3076" max="3076" width="9.42578125" customWidth="1"/>
    <col min="3077" max="3077" width="11.85546875" customWidth="1"/>
    <col min="3078" max="3078" width="13.7109375" customWidth="1"/>
    <col min="3079" max="3079" width="15.85546875" customWidth="1"/>
    <col min="3080" max="3080" width="17.5703125" customWidth="1"/>
    <col min="3081" max="3081" width="16.140625" customWidth="1"/>
    <col min="3082" max="3095" width="0" hidden="1" customWidth="1"/>
    <col min="3096" max="3132" width="5.5703125" customWidth="1"/>
    <col min="3330" max="3330" width="42.28515625" customWidth="1"/>
    <col min="3331" max="3331" width="8.7109375" customWidth="1"/>
    <col min="3332" max="3332" width="9.42578125" customWidth="1"/>
    <col min="3333" max="3333" width="11.85546875" customWidth="1"/>
    <col min="3334" max="3334" width="13.7109375" customWidth="1"/>
    <col min="3335" max="3335" width="15.85546875" customWidth="1"/>
    <col min="3336" max="3336" width="17.5703125" customWidth="1"/>
    <col min="3337" max="3337" width="16.140625" customWidth="1"/>
    <col min="3338" max="3351" width="0" hidden="1" customWidth="1"/>
    <col min="3352" max="3388" width="5.5703125" customWidth="1"/>
    <col min="3586" max="3586" width="42.28515625" customWidth="1"/>
    <col min="3587" max="3587" width="8.7109375" customWidth="1"/>
    <col min="3588" max="3588" width="9.42578125" customWidth="1"/>
    <col min="3589" max="3589" width="11.85546875" customWidth="1"/>
    <col min="3590" max="3590" width="13.7109375" customWidth="1"/>
    <col min="3591" max="3591" width="15.85546875" customWidth="1"/>
    <col min="3592" max="3592" width="17.5703125" customWidth="1"/>
    <col min="3593" max="3593" width="16.140625" customWidth="1"/>
    <col min="3594" max="3607" width="0" hidden="1" customWidth="1"/>
    <col min="3608" max="3644" width="5.5703125" customWidth="1"/>
    <col min="3842" max="3842" width="42.28515625" customWidth="1"/>
    <col min="3843" max="3843" width="8.7109375" customWidth="1"/>
    <col min="3844" max="3844" width="9.42578125" customWidth="1"/>
    <col min="3845" max="3845" width="11.85546875" customWidth="1"/>
    <col min="3846" max="3846" width="13.7109375" customWidth="1"/>
    <col min="3847" max="3847" width="15.85546875" customWidth="1"/>
    <col min="3848" max="3848" width="17.5703125" customWidth="1"/>
    <col min="3849" max="3849" width="16.140625" customWidth="1"/>
    <col min="3850" max="3863" width="0" hidden="1" customWidth="1"/>
    <col min="3864" max="3900" width="5.5703125" customWidth="1"/>
    <col min="4098" max="4098" width="42.28515625" customWidth="1"/>
    <col min="4099" max="4099" width="8.7109375" customWidth="1"/>
    <col min="4100" max="4100" width="9.42578125" customWidth="1"/>
    <col min="4101" max="4101" width="11.85546875" customWidth="1"/>
    <col min="4102" max="4102" width="13.7109375" customWidth="1"/>
    <col min="4103" max="4103" width="15.85546875" customWidth="1"/>
    <col min="4104" max="4104" width="17.5703125" customWidth="1"/>
    <col min="4105" max="4105" width="16.140625" customWidth="1"/>
    <col min="4106" max="4119" width="0" hidden="1" customWidth="1"/>
    <col min="4120" max="4156" width="5.5703125" customWidth="1"/>
    <col min="4354" max="4354" width="42.28515625" customWidth="1"/>
    <col min="4355" max="4355" width="8.7109375" customWidth="1"/>
    <col min="4356" max="4356" width="9.42578125" customWidth="1"/>
    <col min="4357" max="4357" width="11.85546875" customWidth="1"/>
    <col min="4358" max="4358" width="13.7109375" customWidth="1"/>
    <col min="4359" max="4359" width="15.85546875" customWidth="1"/>
    <col min="4360" max="4360" width="17.5703125" customWidth="1"/>
    <col min="4361" max="4361" width="16.140625" customWidth="1"/>
    <col min="4362" max="4375" width="0" hidden="1" customWidth="1"/>
    <col min="4376" max="4412" width="5.5703125" customWidth="1"/>
    <col min="4610" max="4610" width="42.28515625" customWidth="1"/>
    <col min="4611" max="4611" width="8.7109375" customWidth="1"/>
    <col min="4612" max="4612" width="9.42578125" customWidth="1"/>
    <col min="4613" max="4613" width="11.85546875" customWidth="1"/>
    <col min="4614" max="4614" width="13.7109375" customWidth="1"/>
    <col min="4615" max="4615" width="15.85546875" customWidth="1"/>
    <col min="4616" max="4616" width="17.5703125" customWidth="1"/>
    <col min="4617" max="4617" width="16.140625" customWidth="1"/>
    <col min="4618" max="4631" width="0" hidden="1" customWidth="1"/>
    <col min="4632" max="4668" width="5.5703125" customWidth="1"/>
    <col min="4866" max="4866" width="42.28515625" customWidth="1"/>
    <col min="4867" max="4867" width="8.7109375" customWidth="1"/>
    <col min="4868" max="4868" width="9.42578125" customWidth="1"/>
    <col min="4869" max="4869" width="11.85546875" customWidth="1"/>
    <col min="4870" max="4870" width="13.7109375" customWidth="1"/>
    <col min="4871" max="4871" width="15.85546875" customWidth="1"/>
    <col min="4872" max="4872" width="17.5703125" customWidth="1"/>
    <col min="4873" max="4873" width="16.140625" customWidth="1"/>
    <col min="4874" max="4887" width="0" hidden="1" customWidth="1"/>
    <col min="4888" max="4924" width="5.5703125" customWidth="1"/>
    <col min="5122" max="5122" width="42.28515625" customWidth="1"/>
    <col min="5123" max="5123" width="8.7109375" customWidth="1"/>
    <col min="5124" max="5124" width="9.42578125" customWidth="1"/>
    <col min="5125" max="5125" width="11.85546875" customWidth="1"/>
    <col min="5126" max="5126" width="13.7109375" customWidth="1"/>
    <col min="5127" max="5127" width="15.85546875" customWidth="1"/>
    <col min="5128" max="5128" width="17.5703125" customWidth="1"/>
    <col min="5129" max="5129" width="16.140625" customWidth="1"/>
    <col min="5130" max="5143" width="0" hidden="1" customWidth="1"/>
    <col min="5144" max="5180" width="5.5703125" customWidth="1"/>
    <col min="5378" max="5378" width="42.28515625" customWidth="1"/>
    <col min="5379" max="5379" width="8.7109375" customWidth="1"/>
    <col min="5380" max="5380" width="9.42578125" customWidth="1"/>
    <col min="5381" max="5381" width="11.85546875" customWidth="1"/>
    <col min="5382" max="5382" width="13.7109375" customWidth="1"/>
    <col min="5383" max="5383" width="15.85546875" customWidth="1"/>
    <col min="5384" max="5384" width="17.5703125" customWidth="1"/>
    <col min="5385" max="5385" width="16.140625" customWidth="1"/>
    <col min="5386" max="5399" width="0" hidden="1" customWidth="1"/>
    <col min="5400" max="5436" width="5.5703125" customWidth="1"/>
    <col min="5634" max="5634" width="42.28515625" customWidth="1"/>
    <col min="5635" max="5635" width="8.7109375" customWidth="1"/>
    <col min="5636" max="5636" width="9.42578125" customWidth="1"/>
    <col min="5637" max="5637" width="11.85546875" customWidth="1"/>
    <col min="5638" max="5638" width="13.7109375" customWidth="1"/>
    <col min="5639" max="5639" width="15.85546875" customWidth="1"/>
    <col min="5640" max="5640" width="17.5703125" customWidth="1"/>
    <col min="5641" max="5641" width="16.140625" customWidth="1"/>
    <col min="5642" max="5655" width="0" hidden="1" customWidth="1"/>
    <col min="5656" max="5692" width="5.5703125" customWidth="1"/>
    <col min="5890" max="5890" width="42.28515625" customWidth="1"/>
    <col min="5891" max="5891" width="8.7109375" customWidth="1"/>
    <col min="5892" max="5892" width="9.42578125" customWidth="1"/>
    <col min="5893" max="5893" width="11.85546875" customWidth="1"/>
    <col min="5894" max="5894" width="13.7109375" customWidth="1"/>
    <col min="5895" max="5895" width="15.85546875" customWidth="1"/>
    <col min="5896" max="5896" width="17.5703125" customWidth="1"/>
    <col min="5897" max="5897" width="16.140625" customWidth="1"/>
    <col min="5898" max="5911" width="0" hidden="1" customWidth="1"/>
    <col min="5912" max="5948" width="5.5703125" customWidth="1"/>
    <col min="6146" max="6146" width="42.28515625" customWidth="1"/>
    <col min="6147" max="6147" width="8.7109375" customWidth="1"/>
    <col min="6148" max="6148" width="9.42578125" customWidth="1"/>
    <col min="6149" max="6149" width="11.85546875" customWidth="1"/>
    <col min="6150" max="6150" width="13.7109375" customWidth="1"/>
    <col min="6151" max="6151" width="15.85546875" customWidth="1"/>
    <col min="6152" max="6152" width="17.5703125" customWidth="1"/>
    <col min="6153" max="6153" width="16.140625" customWidth="1"/>
    <col min="6154" max="6167" width="0" hidden="1" customWidth="1"/>
    <col min="6168" max="6204" width="5.5703125" customWidth="1"/>
    <col min="6402" max="6402" width="42.28515625" customWidth="1"/>
    <col min="6403" max="6403" width="8.7109375" customWidth="1"/>
    <col min="6404" max="6404" width="9.42578125" customWidth="1"/>
    <col min="6405" max="6405" width="11.85546875" customWidth="1"/>
    <col min="6406" max="6406" width="13.7109375" customWidth="1"/>
    <col min="6407" max="6407" width="15.85546875" customWidth="1"/>
    <col min="6408" max="6408" width="17.5703125" customWidth="1"/>
    <col min="6409" max="6409" width="16.140625" customWidth="1"/>
    <col min="6410" max="6423" width="0" hidden="1" customWidth="1"/>
    <col min="6424" max="6460" width="5.5703125" customWidth="1"/>
    <col min="6658" max="6658" width="42.28515625" customWidth="1"/>
    <col min="6659" max="6659" width="8.7109375" customWidth="1"/>
    <col min="6660" max="6660" width="9.42578125" customWidth="1"/>
    <col min="6661" max="6661" width="11.85546875" customWidth="1"/>
    <col min="6662" max="6662" width="13.7109375" customWidth="1"/>
    <col min="6663" max="6663" width="15.85546875" customWidth="1"/>
    <col min="6664" max="6664" width="17.5703125" customWidth="1"/>
    <col min="6665" max="6665" width="16.140625" customWidth="1"/>
    <col min="6666" max="6679" width="0" hidden="1" customWidth="1"/>
    <col min="6680" max="6716" width="5.5703125" customWidth="1"/>
    <col min="6914" max="6914" width="42.28515625" customWidth="1"/>
    <col min="6915" max="6915" width="8.7109375" customWidth="1"/>
    <col min="6916" max="6916" width="9.42578125" customWidth="1"/>
    <col min="6917" max="6917" width="11.85546875" customWidth="1"/>
    <col min="6918" max="6918" width="13.7109375" customWidth="1"/>
    <col min="6919" max="6919" width="15.85546875" customWidth="1"/>
    <col min="6920" max="6920" width="17.5703125" customWidth="1"/>
    <col min="6921" max="6921" width="16.140625" customWidth="1"/>
    <col min="6922" max="6935" width="0" hidden="1" customWidth="1"/>
    <col min="6936" max="6972" width="5.5703125" customWidth="1"/>
    <col min="7170" max="7170" width="42.28515625" customWidth="1"/>
    <col min="7171" max="7171" width="8.7109375" customWidth="1"/>
    <col min="7172" max="7172" width="9.42578125" customWidth="1"/>
    <col min="7173" max="7173" width="11.85546875" customWidth="1"/>
    <col min="7174" max="7174" width="13.7109375" customWidth="1"/>
    <col min="7175" max="7175" width="15.85546875" customWidth="1"/>
    <col min="7176" max="7176" width="17.5703125" customWidth="1"/>
    <col min="7177" max="7177" width="16.140625" customWidth="1"/>
    <col min="7178" max="7191" width="0" hidden="1" customWidth="1"/>
    <col min="7192" max="7228" width="5.5703125" customWidth="1"/>
    <col min="7426" max="7426" width="42.28515625" customWidth="1"/>
    <col min="7427" max="7427" width="8.7109375" customWidth="1"/>
    <col min="7428" max="7428" width="9.42578125" customWidth="1"/>
    <col min="7429" max="7429" width="11.85546875" customWidth="1"/>
    <col min="7430" max="7430" width="13.7109375" customWidth="1"/>
    <col min="7431" max="7431" width="15.85546875" customWidth="1"/>
    <col min="7432" max="7432" width="17.5703125" customWidth="1"/>
    <col min="7433" max="7433" width="16.140625" customWidth="1"/>
    <col min="7434" max="7447" width="0" hidden="1" customWidth="1"/>
    <col min="7448" max="7484" width="5.5703125" customWidth="1"/>
    <col min="7682" max="7682" width="42.28515625" customWidth="1"/>
    <col min="7683" max="7683" width="8.7109375" customWidth="1"/>
    <col min="7684" max="7684" width="9.42578125" customWidth="1"/>
    <col min="7685" max="7685" width="11.85546875" customWidth="1"/>
    <col min="7686" max="7686" width="13.7109375" customWidth="1"/>
    <col min="7687" max="7687" width="15.85546875" customWidth="1"/>
    <col min="7688" max="7688" width="17.5703125" customWidth="1"/>
    <col min="7689" max="7689" width="16.140625" customWidth="1"/>
    <col min="7690" max="7703" width="0" hidden="1" customWidth="1"/>
    <col min="7704" max="7740" width="5.5703125" customWidth="1"/>
    <col min="7938" max="7938" width="42.28515625" customWidth="1"/>
    <col min="7939" max="7939" width="8.7109375" customWidth="1"/>
    <col min="7940" max="7940" width="9.42578125" customWidth="1"/>
    <col min="7941" max="7941" width="11.85546875" customWidth="1"/>
    <col min="7942" max="7942" width="13.7109375" customWidth="1"/>
    <col min="7943" max="7943" width="15.85546875" customWidth="1"/>
    <col min="7944" max="7944" width="17.5703125" customWidth="1"/>
    <col min="7945" max="7945" width="16.140625" customWidth="1"/>
    <col min="7946" max="7959" width="0" hidden="1" customWidth="1"/>
    <col min="7960" max="7996" width="5.5703125" customWidth="1"/>
    <col min="8194" max="8194" width="42.28515625" customWidth="1"/>
    <col min="8195" max="8195" width="8.7109375" customWidth="1"/>
    <col min="8196" max="8196" width="9.42578125" customWidth="1"/>
    <col min="8197" max="8197" width="11.85546875" customWidth="1"/>
    <col min="8198" max="8198" width="13.7109375" customWidth="1"/>
    <col min="8199" max="8199" width="15.85546875" customWidth="1"/>
    <col min="8200" max="8200" width="17.5703125" customWidth="1"/>
    <col min="8201" max="8201" width="16.140625" customWidth="1"/>
    <col min="8202" max="8215" width="0" hidden="1" customWidth="1"/>
    <col min="8216" max="8252" width="5.5703125" customWidth="1"/>
    <col min="8450" max="8450" width="42.28515625" customWidth="1"/>
    <col min="8451" max="8451" width="8.7109375" customWidth="1"/>
    <col min="8452" max="8452" width="9.42578125" customWidth="1"/>
    <col min="8453" max="8453" width="11.85546875" customWidth="1"/>
    <col min="8454" max="8454" width="13.7109375" customWidth="1"/>
    <col min="8455" max="8455" width="15.85546875" customWidth="1"/>
    <col min="8456" max="8456" width="17.5703125" customWidth="1"/>
    <col min="8457" max="8457" width="16.140625" customWidth="1"/>
    <col min="8458" max="8471" width="0" hidden="1" customWidth="1"/>
    <col min="8472" max="8508" width="5.5703125" customWidth="1"/>
    <col min="8706" max="8706" width="42.28515625" customWidth="1"/>
    <col min="8707" max="8707" width="8.7109375" customWidth="1"/>
    <col min="8708" max="8708" width="9.42578125" customWidth="1"/>
    <col min="8709" max="8709" width="11.85546875" customWidth="1"/>
    <col min="8710" max="8710" width="13.7109375" customWidth="1"/>
    <col min="8711" max="8711" width="15.85546875" customWidth="1"/>
    <col min="8712" max="8712" width="17.5703125" customWidth="1"/>
    <col min="8713" max="8713" width="16.140625" customWidth="1"/>
    <col min="8714" max="8727" width="0" hidden="1" customWidth="1"/>
    <col min="8728" max="8764" width="5.5703125" customWidth="1"/>
    <col min="8962" max="8962" width="42.28515625" customWidth="1"/>
    <col min="8963" max="8963" width="8.7109375" customWidth="1"/>
    <col min="8964" max="8964" width="9.42578125" customWidth="1"/>
    <col min="8965" max="8965" width="11.85546875" customWidth="1"/>
    <col min="8966" max="8966" width="13.7109375" customWidth="1"/>
    <col min="8967" max="8967" width="15.85546875" customWidth="1"/>
    <col min="8968" max="8968" width="17.5703125" customWidth="1"/>
    <col min="8969" max="8969" width="16.140625" customWidth="1"/>
    <col min="8970" max="8983" width="0" hidden="1" customWidth="1"/>
    <col min="8984" max="9020" width="5.5703125" customWidth="1"/>
    <col min="9218" max="9218" width="42.28515625" customWidth="1"/>
    <col min="9219" max="9219" width="8.7109375" customWidth="1"/>
    <col min="9220" max="9220" width="9.42578125" customWidth="1"/>
    <col min="9221" max="9221" width="11.85546875" customWidth="1"/>
    <col min="9222" max="9222" width="13.7109375" customWidth="1"/>
    <col min="9223" max="9223" width="15.85546875" customWidth="1"/>
    <col min="9224" max="9224" width="17.5703125" customWidth="1"/>
    <col min="9225" max="9225" width="16.140625" customWidth="1"/>
    <col min="9226" max="9239" width="0" hidden="1" customWidth="1"/>
    <col min="9240" max="9276" width="5.5703125" customWidth="1"/>
    <col min="9474" max="9474" width="42.28515625" customWidth="1"/>
    <col min="9475" max="9475" width="8.7109375" customWidth="1"/>
    <col min="9476" max="9476" width="9.42578125" customWidth="1"/>
    <col min="9477" max="9477" width="11.85546875" customWidth="1"/>
    <col min="9478" max="9478" width="13.7109375" customWidth="1"/>
    <col min="9479" max="9479" width="15.85546875" customWidth="1"/>
    <col min="9480" max="9480" width="17.5703125" customWidth="1"/>
    <col min="9481" max="9481" width="16.140625" customWidth="1"/>
    <col min="9482" max="9495" width="0" hidden="1" customWidth="1"/>
    <col min="9496" max="9532" width="5.5703125" customWidth="1"/>
    <col min="9730" max="9730" width="42.28515625" customWidth="1"/>
    <col min="9731" max="9731" width="8.7109375" customWidth="1"/>
    <col min="9732" max="9732" width="9.42578125" customWidth="1"/>
    <col min="9733" max="9733" width="11.85546875" customWidth="1"/>
    <col min="9734" max="9734" width="13.7109375" customWidth="1"/>
    <col min="9735" max="9735" width="15.85546875" customWidth="1"/>
    <col min="9736" max="9736" width="17.5703125" customWidth="1"/>
    <col min="9737" max="9737" width="16.140625" customWidth="1"/>
    <col min="9738" max="9751" width="0" hidden="1" customWidth="1"/>
    <col min="9752" max="9788" width="5.5703125" customWidth="1"/>
    <col min="9986" max="9986" width="42.28515625" customWidth="1"/>
    <col min="9987" max="9987" width="8.7109375" customWidth="1"/>
    <col min="9988" max="9988" width="9.42578125" customWidth="1"/>
    <col min="9989" max="9989" width="11.85546875" customWidth="1"/>
    <col min="9990" max="9990" width="13.7109375" customWidth="1"/>
    <col min="9991" max="9991" width="15.85546875" customWidth="1"/>
    <col min="9992" max="9992" width="17.5703125" customWidth="1"/>
    <col min="9993" max="9993" width="16.140625" customWidth="1"/>
    <col min="9994" max="10007" width="0" hidden="1" customWidth="1"/>
    <col min="10008" max="10044" width="5.5703125" customWidth="1"/>
    <col min="10242" max="10242" width="42.28515625" customWidth="1"/>
    <col min="10243" max="10243" width="8.7109375" customWidth="1"/>
    <col min="10244" max="10244" width="9.42578125" customWidth="1"/>
    <col min="10245" max="10245" width="11.85546875" customWidth="1"/>
    <col min="10246" max="10246" width="13.7109375" customWidth="1"/>
    <col min="10247" max="10247" width="15.85546875" customWidth="1"/>
    <col min="10248" max="10248" width="17.5703125" customWidth="1"/>
    <col min="10249" max="10249" width="16.140625" customWidth="1"/>
    <col min="10250" max="10263" width="0" hidden="1" customWidth="1"/>
    <col min="10264" max="10300" width="5.5703125" customWidth="1"/>
    <col min="10498" max="10498" width="42.28515625" customWidth="1"/>
    <col min="10499" max="10499" width="8.7109375" customWidth="1"/>
    <col min="10500" max="10500" width="9.42578125" customWidth="1"/>
    <col min="10501" max="10501" width="11.85546875" customWidth="1"/>
    <col min="10502" max="10502" width="13.7109375" customWidth="1"/>
    <col min="10503" max="10503" width="15.85546875" customWidth="1"/>
    <col min="10504" max="10504" width="17.5703125" customWidth="1"/>
    <col min="10505" max="10505" width="16.140625" customWidth="1"/>
    <col min="10506" max="10519" width="0" hidden="1" customWidth="1"/>
    <col min="10520" max="10556" width="5.5703125" customWidth="1"/>
    <col min="10754" max="10754" width="42.28515625" customWidth="1"/>
    <col min="10755" max="10755" width="8.7109375" customWidth="1"/>
    <col min="10756" max="10756" width="9.42578125" customWidth="1"/>
    <col min="10757" max="10757" width="11.85546875" customWidth="1"/>
    <col min="10758" max="10758" width="13.7109375" customWidth="1"/>
    <col min="10759" max="10759" width="15.85546875" customWidth="1"/>
    <col min="10760" max="10760" width="17.5703125" customWidth="1"/>
    <col min="10761" max="10761" width="16.140625" customWidth="1"/>
    <col min="10762" max="10775" width="0" hidden="1" customWidth="1"/>
    <col min="10776" max="10812" width="5.5703125" customWidth="1"/>
    <col min="11010" max="11010" width="42.28515625" customWidth="1"/>
    <col min="11011" max="11011" width="8.7109375" customWidth="1"/>
    <col min="11012" max="11012" width="9.42578125" customWidth="1"/>
    <col min="11013" max="11013" width="11.85546875" customWidth="1"/>
    <col min="11014" max="11014" width="13.7109375" customWidth="1"/>
    <col min="11015" max="11015" width="15.85546875" customWidth="1"/>
    <col min="11016" max="11016" width="17.5703125" customWidth="1"/>
    <col min="11017" max="11017" width="16.140625" customWidth="1"/>
    <col min="11018" max="11031" width="0" hidden="1" customWidth="1"/>
    <col min="11032" max="11068" width="5.5703125" customWidth="1"/>
    <col min="11266" max="11266" width="42.28515625" customWidth="1"/>
    <col min="11267" max="11267" width="8.7109375" customWidth="1"/>
    <col min="11268" max="11268" width="9.42578125" customWidth="1"/>
    <col min="11269" max="11269" width="11.85546875" customWidth="1"/>
    <col min="11270" max="11270" width="13.7109375" customWidth="1"/>
    <col min="11271" max="11271" width="15.85546875" customWidth="1"/>
    <col min="11272" max="11272" width="17.5703125" customWidth="1"/>
    <col min="11273" max="11273" width="16.140625" customWidth="1"/>
    <col min="11274" max="11287" width="0" hidden="1" customWidth="1"/>
    <col min="11288" max="11324" width="5.5703125" customWidth="1"/>
    <col min="11522" max="11522" width="42.28515625" customWidth="1"/>
    <col min="11523" max="11523" width="8.7109375" customWidth="1"/>
    <col min="11524" max="11524" width="9.42578125" customWidth="1"/>
    <col min="11525" max="11525" width="11.85546875" customWidth="1"/>
    <col min="11526" max="11526" width="13.7109375" customWidth="1"/>
    <col min="11527" max="11527" width="15.85546875" customWidth="1"/>
    <col min="11528" max="11528" width="17.5703125" customWidth="1"/>
    <col min="11529" max="11529" width="16.140625" customWidth="1"/>
    <col min="11530" max="11543" width="0" hidden="1" customWidth="1"/>
    <col min="11544" max="11580" width="5.5703125" customWidth="1"/>
    <col min="11778" max="11778" width="42.28515625" customWidth="1"/>
    <col min="11779" max="11779" width="8.7109375" customWidth="1"/>
    <col min="11780" max="11780" width="9.42578125" customWidth="1"/>
    <col min="11781" max="11781" width="11.85546875" customWidth="1"/>
    <col min="11782" max="11782" width="13.7109375" customWidth="1"/>
    <col min="11783" max="11783" width="15.85546875" customWidth="1"/>
    <col min="11784" max="11784" width="17.5703125" customWidth="1"/>
    <col min="11785" max="11785" width="16.140625" customWidth="1"/>
    <col min="11786" max="11799" width="0" hidden="1" customWidth="1"/>
    <col min="11800" max="11836" width="5.5703125" customWidth="1"/>
    <col min="12034" max="12034" width="42.28515625" customWidth="1"/>
    <col min="12035" max="12035" width="8.7109375" customWidth="1"/>
    <col min="12036" max="12036" width="9.42578125" customWidth="1"/>
    <col min="12037" max="12037" width="11.85546875" customWidth="1"/>
    <col min="12038" max="12038" width="13.7109375" customWidth="1"/>
    <col min="12039" max="12039" width="15.85546875" customWidth="1"/>
    <col min="12040" max="12040" width="17.5703125" customWidth="1"/>
    <col min="12041" max="12041" width="16.140625" customWidth="1"/>
    <col min="12042" max="12055" width="0" hidden="1" customWidth="1"/>
    <col min="12056" max="12092" width="5.5703125" customWidth="1"/>
    <col min="12290" max="12290" width="42.28515625" customWidth="1"/>
    <col min="12291" max="12291" width="8.7109375" customWidth="1"/>
    <col min="12292" max="12292" width="9.42578125" customWidth="1"/>
    <col min="12293" max="12293" width="11.85546875" customWidth="1"/>
    <col min="12294" max="12294" width="13.7109375" customWidth="1"/>
    <col min="12295" max="12295" width="15.85546875" customWidth="1"/>
    <col min="12296" max="12296" width="17.5703125" customWidth="1"/>
    <col min="12297" max="12297" width="16.140625" customWidth="1"/>
    <col min="12298" max="12311" width="0" hidden="1" customWidth="1"/>
    <col min="12312" max="12348" width="5.5703125" customWidth="1"/>
    <col min="12546" max="12546" width="42.28515625" customWidth="1"/>
    <col min="12547" max="12547" width="8.7109375" customWidth="1"/>
    <col min="12548" max="12548" width="9.42578125" customWidth="1"/>
    <col min="12549" max="12549" width="11.85546875" customWidth="1"/>
    <col min="12550" max="12550" width="13.7109375" customWidth="1"/>
    <col min="12551" max="12551" width="15.85546875" customWidth="1"/>
    <col min="12552" max="12552" width="17.5703125" customWidth="1"/>
    <col min="12553" max="12553" width="16.140625" customWidth="1"/>
    <col min="12554" max="12567" width="0" hidden="1" customWidth="1"/>
    <col min="12568" max="12604" width="5.5703125" customWidth="1"/>
    <col min="12802" max="12802" width="42.28515625" customWidth="1"/>
    <col min="12803" max="12803" width="8.7109375" customWidth="1"/>
    <col min="12804" max="12804" width="9.42578125" customWidth="1"/>
    <col min="12805" max="12805" width="11.85546875" customWidth="1"/>
    <col min="12806" max="12806" width="13.7109375" customWidth="1"/>
    <col min="12807" max="12807" width="15.85546875" customWidth="1"/>
    <col min="12808" max="12808" width="17.5703125" customWidth="1"/>
    <col min="12809" max="12809" width="16.140625" customWidth="1"/>
    <col min="12810" max="12823" width="0" hidden="1" customWidth="1"/>
    <col min="12824" max="12860" width="5.5703125" customWidth="1"/>
    <col min="13058" max="13058" width="42.28515625" customWidth="1"/>
    <col min="13059" max="13059" width="8.7109375" customWidth="1"/>
    <col min="13060" max="13060" width="9.42578125" customWidth="1"/>
    <col min="13061" max="13061" width="11.85546875" customWidth="1"/>
    <col min="13062" max="13062" width="13.7109375" customWidth="1"/>
    <col min="13063" max="13063" width="15.85546875" customWidth="1"/>
    <col min="13064" max="13064" width="17.5703125" customWidth="1"/>
    <col min="13065" max="13065" width="16.140625" customWidth="1"/>
    <col min="13066" max="13079" width="0" hidden="1" customWidth="1"/>
    <col min="13080" max="13116" width="5.5703125" customWidth="1"/>
    <col min="13314" max="13314" width="42.28515625" customWidth="1"/>
    <col min="13315" max="13315" width="8.7109375" customWidth="1"/>
    <col min="13316" max="13316" width="9.42578125" customWidth="1"/>
    <col min="13317" max="13317" width="11.85546875" customWidth="1"/>
    <col min="13318" max="13318" width="13.7109375" customWidth="1"/>
    <col min="13319" max="13319" width="15.85546875" customWidth="1"/>
    <col min="13320" max="13320" width="17.5703125" customWidth="1"/>
    <col min="13321" max="13321" width="16.140625" customWidth="1"/>
    <col min="13322" max="13335" width="0" hidden="1" customWidth="1"/>
    <col min="13336" max="13372" width="5.5703125" customWidth="1"/>
    <col min="13570" max="13570" width="42.28515625" customWidth="1"/>
    <col min="13571" max="13571" width="8.7109375" customWidth="1"/>
    <col min="13572" max="13572" width="9.42578125" customWidth="1"/>
    <col min="13573" max="13573" width="11.85546875" customWidth="1"/>
    <col min="13574" max="13574" width="13.7109375" customWidth="1"/>
    <col min="13575" max="13575" width="15.85546875" customWidth="1"/>
    <col min="13576" max="13576" width="17.5703125" customWidth="1"/>
    <col min="13577" max="13577" width="16.140625" customWidth="1"/>
    <col min="13578" max="13591" width="0" hidden="1" customWidth="1"/>
    <col min="13592" max="13628" width="5.5703125" customWidth="1"/>
    <col min="13826" max="13826" width="42.28515625" customWidth="1"/>
    <col min="13827" max="13827" width="8.7109375" customWidth="1"/>
    <col min="13828" max="13828" width="9.42578125" customWidth="1"/>
    <col min="13829" max="13829" width="11.85546875" customWidth="1"/>
    <col min="13830" max="13830" width="13.7109375" customWidth="1"/>
    <col min="13831" max="13831" width="15.85546875" customWidth="1"/>
    <col min="13832" max="13832" width="17.5703125" customWidth="1"/>
    <col min="13833" max="13833" width="16.140625" customWidth="1"/>
    <col min="13834" max="13847" width="0" hidden="1" customWidth="1"/>
    <col min="13848" max="13884" width="5.5703125" customWidth="1"/>
    <col min="14082" max="14082" width="42.28515625" customWidth="1"/>
    <col min="14083" max="14083" width="8.7109375" customWidth="1"/>
    <col min="14084" max="14084" width="9.42578125" customWidth="1"/>
    <col min="14085" max="14085" width="11.85546875" customWidth="1"/>
    <col min="14086" max="14086" width="13.7109375" customWidth="1"/>
    <col min="14087" max="14087" width="15.85546875" customWidth="1"/>
    <col min="14088" max="14088" width="17.5703125" customWidth="1"/>
    <col min="14089" max="14089" width="16.140625" customWidth="1"/>
    <col min="14090" max="14103" width="0" hidden="1" customWidth="1"/>
    <col min="14104" max="14140" width="5.5703125" customWidth="1"/>
    <col min="14338" max="14338" width="42.28515625" customWidth="1"/>
    <col min="14339" max="14339" width="8.7109375" customWidth="1"/>
    <col min="14340" max="14340" width="9.42578125" customWidth="1"/>
    <col min="14341" max="14341" width="11.85546875" customWidth="1"/>
    <col min="14342" max="14342" width="13.7109375" customWidth="1"/>
    <col min="14343" max="14343" width="15.85546875" customWidth="1"/>
    <col min="14344" max="14344" width="17.5703125" customWidth="1"/>
    <col min="14345" max="14345" width="16.140625" customWidth="1"/>
    <col min="14346" max="14359" width="0" hidden="1" customWidth="1"/>
    <col min="14360" max="14396" width="5.5703125" customWidth="1"/>
    <col min="14594" max="14594" width="42.28515625" customWidth="1"/>
    <col min="14595" max="14595" width="8.7109375" customWidth="1"/>
    <col min="14596" max="14596" width="9.42578125" customWidth="1"/>
    <col min="14597" max="14597" width="11.85546875" customWidth="1"/>
    <col min="14598" max="14598" width="13.7109375" customWidth="1"/>
    <col min="14599" max="14599" width="15.85546875" customWidth="1"/>
    <col min="14600" max="14600" width="17.5703125" customWidth="1"/>
    <col min="14601" max="14601" width="16.140625" customWidth="1"/>
    <col min="14602" max="14615" width="0" hidden="1" customWidth="1"/>
    <col min="14616" max="14652" width="5.5703125" customWidth="1"/>
    <col min="14850" max="14850" width="42.28515625" customWidth="1"/>
    <col min="14851" max="14851" width="8.7109375" customWidth="1"/>
    <col min="14852" max="14852" width="9.42578125" customWidth="1"/>
    <col min="14853" max="14853" width="11.85546875" customWidth="1"/>
    <col min="14854" max="14854" width="13.7109375" customWidth="1"/>
    <col min="14855" max="14855" width="15.85546875" customWidth="1"/>
    <col min="14856" max="14856" width="17.5703125" customWidth="1"/>
    <col min="14857" max="14857" width="16.140625" customWidth="1"/>
    <col min="14858" max="14871" width="0" hidden="1" customWidth="1"/>
    <col min="14872" max="14908" width="5.5703125" customWidth="1"/>
    <col min="15106" max="15106" width="42.28515625" customWidth="1"/>
    <col min="15107" max="15107" width="8.7109375" customWidth="1"/>
    <col min="15108" max="15108" width="9.42578125" customWidth="1"/>
    <col min="15109" max="15109" width="11.85546875" customWidth="1"/>
    <col min="15110" max="15110" width="13.7109375" customWidth="1"/>
    <col min="15111" max="15111" width="15.85546875" customWidth="1"/>
    <col min="15112" max="15112" width="17.5703125" customWidth="1"/>
    <col min="15113" max="15113" width="16.140625" customWidth="1"/>
    <col min="15114" max="15127" width="0" hidden="1" customWidth="1"/>
    <col min="15128" max="15164" width="5.5703125" customWidth="1"/>
    <col min="15362" max="15362" width="42.28515625" customWidth="1"/>
    <col min="15363" max="15363" width="8.7109375" customWidth="1"/>
    <col min="15364" max="15364" width="9.42578125" customWidth="1"/>
    <col min="15365" max="15365" width="11.85546875" customWidth="1"/>
    <col min="15366" max="15366" width="13.7109375" customWidth="1"/>
    <col min="15367" max="15367" width="15.85546875" customWidth="1"/>
    <col min="15368" max="15368" width="17.5703125" customWidth="1"/>
    <col min="15369" max="15369" width="16.140625" customWidth="1"/>
    <col min="15370" max="15383" width="0" hidden="1" customWidth="1"/>
    <col min="15384" max="15420" width="5.5703125" customWidth="1"/>
    <col min="15618" max="15618" width="42.28515625" customWidth="1"/>
    <col min="15619" max="15619" width="8.7109375" customWidth="1"/>
    <col min="15620" max="15620" width="9.42578125" customWidth="1"/>
    <col min="15621" max="15621" width="11.85546875" customWidth="1"/>
    <col min="15622" max="15622" width="13.7109375" customWidth="1"/>
    <col min="15623" max="15623" width="15.85546875" customWidth="1"/>
    <col min="15624" max="15624" width="17.5703125" customWidth="1"/>
    <col min="15625" max="15625" width="16.140625" customWidth="1"/>
    <col min="15626" max="15639" width="0" hidden="1" customWidth="1"/>
    <col min="15640" max="15676" width="5.5703125" customWidth="1"/>
    <col min="15874" max="15874" width="42.28515625" customWidth="1"/>
    <col min="15875" max="15875" width="8.7109375" customWidth="1"/>
    <col min="15876" max="15876" width="9.42578125" customWidth="1"/>
    <col min="15877" max="15877" width="11.85546875" customWidth="1"/>
    <col min="15878" max="15878" width="13.7109375" customWidth="1"/>
    <col min="15879" max="15879" width="15.85546875" customWidth="1"/>
    <col min="15880" max="15880" width="17.5703125" customWidth="1"/>
    <col min="15881" max="15881" width="16.140625" customWidth="1"/>
    <col min="15882" max="15895" width="0" hidden="1" customWidth="1"/>
    <col min="15896" max="15932" width="5.5703125" customWidth="1"/>
    <col min="16130" max="16130" width="42.28515625" customWidth="1"/>
    <col min="16131" max="16131" width="8.7109375" customWidth="1"/>
    <col min="16132" max="16132" width="9.42578125" customWidth="1"/>
    <col min="16133" max="16133" width="11.85546875" customWidth="1"/>
    <col min="16134" max="16134" width="13.7109375" customWidth="1"/>
    <col min="16135" max="16135" width="15.85546875" customWidth="1"/>
    <col min="16136" max="16136" width="17.5703125" customWidth="1"/>
    <col min="16137" max="16137" width="16.140625" customWidth="1"/>
    <col min="16138" max="16151" width="0" hidden="1" customWidth="1"/>
    <col min="16152" max="16188" width="5.5703125" customWidth="1"/>
  </cols>
  <sheetData>
    <row r="1" spans="1:64" x14ac:dyDescent="0.2">
      <c r="H1" s="565" t="s">
        <v>510</v>
      </c>
      <c r="I1" s="565"/>
      <c r="J1" s="565"/>
      <c r="K1" s="565"/>
      <c r="L1" s="565"/>
      <c r="M1" s="565"/>
      <c r="N1" s="565"/>
      <c r="O1" s="565"/>
      <c r="P1" s="565"/>
      <c r="Q1" s="565"/>
      <c r="R1" s="565"/>
      <c r="S1" s="565"/>
      <c r="T1" s="565"/>
      <c r="U1" s="565"/>
      <c r="V1" s="565"/>
      <c r="W1" s="565"/>
      <c r="X1" s="565"/>
      <c r="Y1" s="565"/>
      <c r="Z1" s="565"/>
      <c r="AA1" s="565"/>
    </row>
    <row r="2" spans="1:64" ht="43.5" customHeight="1" x14ac:dyDescent="0.2">
      <c r="A2" s="564" t="s">
        <v>491</v>
      </c>
      <c r="B2" s="564"/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  <c r="Q2" s="564"/>
      <c r="R2" s="564"/>
      <c r="S2" s="564"/>
      <c r="T2" s="564"/>
      <c r="U2" s="564"/>
      <c r="V2" s="564"/>
      <c r="W2" s="564"/>
      <c r="X2" s="564"/>
      <c r="Y2" s="564"/>
      <c r="Z2" s="564"/>
      <c r="AA2" s="564"/>
    </row>
    <row r="3" spans="1:64" ht="26.25" customHeight="1" x14ac:dyDescent="0.2">
      <c r="G3" s="280" t="s">
        <v>46</v>
      </c>
      <c r="Z3" s="566" t="s">
        <v>45</v>
      </c>
      <c r="AA3" s="566"/>
    </row>
    <row r="4" spans="1:64" s="284" customFormat="1" ht="47.25" customHeight="1" x14ac:dyDescent="0.2">
      <c r="A4" s="460" t="s">
        <v>301</v>
      </c>
      <c r="B4" s="461" t="s">
        <v>302</v>
      </c>
      <c r="C4" s="461" t="s">
        <v>303</v>
      </c>
      <c r="D4" s="461" t="s">
        <v>304</v>
      </c>
      <c r="E4" s="461" t="s">
        <v>305</v>
      </c>
      <c r="F4" s="461" t="s">
        <v>306</v>
      </c>
      <c r="G4" s="461" t="s">
        <v>307</v>
      </c>
      <c r="H4" s="461" t="s">
        <v>164</v>
      </c>
      <c r="I4" s="462" t="s">
        <v>308</v>
      </c>
      <c r="J4" s="462" t="s">
        <v>309</v>
      </c>
      <c r="K4" s="462" t="s">
        <v>310</v>
      </c>
      <c r="L4" s="462" t="s">
        <v>311</v>
      </c>
      <c r="M4" s="462" t="s">
        <v>312</v>
      </c>
      <c r="N4" s="462" t="s">
        <v>313</v>
      </c>
      <c r="O4" s="462" t="s">
        <v>314</v>
      </c>
      <c r="P4" s="462" t="s">
        <v>315</v>
      </c>
      <c r="Q4" s="462" t="s">
        <v>316</v>
      </c>
      <c r="R4" s="462" t="s">
        <v>317</v>
      </c>
      <c r="S4" s="462" t="s">
        <v>318</v>
      </c>
      <c r="T4" s="462" t="s">
        <v>319</v>
      </c>
      <c r="U4" s="462" t="s">
        <v>273</v>
      </c>
      <c r="V4" s="463"/>
      <c r="W4" s="461" t="s">
        <v>164</v>
      </c>
      <c r="X4" s="461" t="s">
        <v>165</v>
      </c>
      <c r="Y4" s="461" t="s">
        <v>196</v>
      </c>
      <c r="Z4" s="461" t="s">
        <v>197</v>
      </c>
      <c r="AA4" s="461" t="s">
        <v>490</v>
      </c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3"/>
      <c r="BE4" s="283"/>
      <c r="BF4" s="283"/>
      <c r="BG4" s="283"/>
      <c r="BH4" s="283"/>
      <c r="BI4" s="283"/>
      <c r="BJ4" s="283"/>
      <c r="BK4" s="283"/>
      <c r="BL4" s="283"/>
    </row>
    <row r="5" spans="1:64" s="292" customFormat="1" ht="20.100000000000001" customHeight="1" x14ac:dyDescent="0.2">
      <c r="A5" s="285" t="s">
        <v>320</v>
      </c>
      <c r="B5" s="286">
        <v>276</v>
      </c>
      <c r="C5" s="287">
        <v>1</v>
      </c>
      <c r="D5" s="287">
        <v>22800</v>
      </c>
      <c r="E5" s="287">
        <f>ROUND(G5*0.2,0)</f>
        <v>1258560</v>
      </c>
      <c r="F5" s="287">
        <f>ROUND(G5*0.8,0)</f>
        <v>5034240</v>
      </c>
      <c r="G5" s="287">
        <f t="shared" ref="G5:G10" si="0">B5*C5*D5</f>
        <v>6292800</v>
      </c>
      <c r="H5" s="288">
        <f t="shared" ref="H5:H10" si="1">ROUND(G5/1000,0)</f>
        <v>6293</v>
      </c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8"/>
      <c r="V5" s="290" t="str">
        <f>IF((E5+F5)=G5,"igaz","hamis")</f>
        <v>igaz</v>
      </c>
      <c r="W5" s="288">
        <v>6293</v>
      </c>
      <c r="X5" s="288">
        <f>H5</f>
        <v>6293</v>
      </c>
      <c r="Y5" s="288"/>
      <c r="Z5" s="288">
        <v>5683</v>
      </c>
      <c r="AA5" s="608">
        <f>Z5/X5</f>
        <v>0.90306689972985854</v>
      </c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  <c r="BD5" s="291"/>
      <c r="BE5" s="291"/>
      <c r="BF5" s="291"/>
      <c r="BG5" s="291"/>
      <c r="BH5" s="291"/>
      <c r="BI5" s="291"/>
      <c r="BJ5" s="291"/>
      <c r="BK5" s="291"/>
      <c r="BL5" s="291"/>
    </row>
    <row r="6" spans="1:64" s="292" customFormat="1" ht="20.100000000000001" customHeight="1" x14ac:dyDescent="0.2">
      <c r="A6" s="285" t="s">
        <v>321</v>
      </c>
      <c r="B6" s="286">
        <v>400</v>
      </c>
      <c r="C6" s="287">
        <v>11</v>
      </c>
      <c r="D6" s="287">
        <v>22800</v>
      </c>
      <c r="E6" s="287">
        <f>ROUND(G6*0.2,0)</f>
        <v>20064000</v>
      </c>
      <c r="F6" s="287">
        <f>ROUND(G6*0.8,0)</f>
        <v>80256000</v>
      </c>
      <c r="G6" s="287">
        <f t="shared" si="0"/>
        <v>100320000</v>
      </c>
      <c r="H6" s="288">
        <f t="shared" si="1"/>
        <v>100320</v>
      </c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8"/>
      <c r="V6" s="290" t="str">
        <f>IF((E6+F6)=G6,"igaz","hamis")</f>
        <v>igaz</v>
      </c>
      <c r="W6" s="288">
        <v>100320</v>
      </c>
      <c r="X6" s="288">
        <f>H6</f>
        <v>100320</v>
      </c>
      <c r="Y6" s="288"/>
      <c r="Z6" s="288">
        <v>32011</v>
      </c>
      <c r="AA6" s="608">
        <f t="shared" ref="AA6:AA26" si="2">Z6/X6</f>
        <v>0.31908891547049439</v>
      </c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  <c r="BD6" s="291"/>
      <c r="BE6" s="291"/>
      <c r="BF6" s="291"/>
      <c r="BG6" s="291"/>
      <c r="BH6" s="291"/>
      <c r="BI6" s="291"/>
      <c r="BJ6" s="291"/>
      <c r="BK6" s="291"/>
      <c r="BL6" s="291"/>
    </row>
    <row r="7" spans="1:64" s="292" customFormat="1" ht="20.100000000000001" customHeight="1" x14ac:dyDescent="0.2">
      <c r="A7" s="285" t="s">
        <v>322</v>
      </c>
      <c r="B7" s="286">
        <v>90</v>
      </c>
      <c r="C7" s="287">
        <v>1</v>
      </c>
      <c r="D7" s="287">
        <v>26025</v>
      </c>
      <c r="E7" s="287">
        <f t="shared" ref="E7:E10" si="3">ROUND(G7*0.1,0)</f>
        <v>234225</v>
      </c>
      <c r="F7" s="287">
        <f t="shared" ref="F7:F10" si="4">ROUND(G7*0.9,0)</f>
        <v>2108025</v>
      </c>
      <c r="G7" s="287">
        <f t="shared" si="0"/>
        <v>2342250</v>
      </c>
      <c r="H7" s="288">
        <f t="shared" si="1"/>
        <v>2342</v>
      </c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8"/>
      <c r="V7" s="290" t="str">
        <f>IF((E7+F7)=G7,"igaz","hamis")</f>
        <v>igaz</v>
      </c>
      <c r="W7" s="288">
        <v>2342</v>
      </c>
      <c r="X7" s="288">
        <f>H7</f>
        <v>2342</v>
      </c>
      <c r="Y7" s="288"/>
      <c r="Z7" s="288">
        <v>2529</v>
      </c>
      <c r="AA7" s="608">
        <f t="shared" si="2"/>
        <v>1.0798462852263022</v>
      </c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  <c r="BD7" s="291"/>
      <c r="BE7" s="291"/>
      <c r="BF7" s="291"/>
      <c r="BG7" s="291"/>
      <c r="BH7" s="291"/>
      <c r="BI7" s="291"/>
      <c r="BJ7" s="291"/>
      <c r="BK7" s="291"/>
      <c r="BL7" s="291"/>
    </row>
    <row r="8" spans="1:64" s="292" customFormat="1" ht="20.100000000000001" customHeight="1" x14ac:dyDescent="0.2">
      <c r="A8" s="285" t="s">
        <v>323</v>
      </c>
      <c r="B8" s="286">
        <v>110</v>
      </c>
      <c r="C8" s="287">
        <v>11</v>
      </c>
      <c r="D8" s="287">
        <v>26025</v>
      </c>
      <c r="E8" s="287">
        <f t="shared" si="3"/>
        <v>3149025</v>
      </c>
      <c r="F8" s="287">
        <f t="shared" si="4"/>
        <v>28341225</v>
      </c>
      <c r="G8" s="287">
        <f t="shared" si="0"/>
        <v>31490250</v>
      </c>
      <c r="H8" s="288">
        <f>ROUND(G8/1000,0)+226+2489</f>
        <v>34205</v>
      </c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8"/>
      <c r="V8" s="290" t="str">
        <f>IF((E8+F8)=G8,"igaz","hamis")</f>
        <v>igaz</v>
      </c>
      <c r="W8" s="288">
        <v>34205</v>
      </c>
      <c r="X8" s="288">
        <f>H8</f>
        <v>34205</v>
      </c>
      <c r="Y8" s="288"/>
      <c r="Z8" s="288">
        <v>12821</v>
      </c>
      <c r="AA8" s="608">
        <f t="shared" si="2"/>
        <v>0.37482824148516297</v>
      </c>
      <c r="AB8" s="291"/>
      <c r="AC8" s="291"/>
      <c r="AD8" s="291"/>
      <c r="AE8" s="291"/>
      <c r="AF8" s="291"/>
      <c r="AG8" s="291"/>
      <c r="AH8" s="291"/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  <c r="BD8" s="291"/>
      <c r="BE8" s="291"/>
      <c r="BF8" s="291"/>
      <c r="BG8" s="291"/>
      <c r="BH8" s="291"/>
      <c r="BI8" s="291"/>
      <c r="BJ8" s="291"/>
      <c r="BK8" s="291"/>
      <c r="BL8" s="291"/>
    </row>
    <row r="9" spans="1:64" s="292" customFormat="1" ht="20.100000000000001" customHeight="1" x14ac:dyDescent="0.2">
      <c r="A9" s="293" t="s">
        <v>324</v>
      </c>
      <c r="B9" s="286">
        <v>446</v>
      </c>
      <c r="C9" s="287">
        <v>1</v>
      </c>
      <c r="D9" s="287">
        <v>6000</v>
      </c>
      <c r="E9" s="287">
        <f t="shared" si="3"/>
        <v>267600</v>
      </c>
      <c r="F9" s="287">
        <f t="shared" si="4"/>
        <v>2408400</v>
      </c>
      <c r="G9" s="287">
        <f t="shared" si="0"/>
        <v>2676000</v>
      </c>
      <c r="H9" s="288">
        <f t="shared" si="1"/>
        <v>2676</v>
      </c>
      <c r="I9" s="289"/>
      <c r="J9" s="289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8">
        <f>SUM(I9:T9)</f>
        <v>0</v>
      </c>
      <c r="V9" s="290" t="str">
        <f>IF((E9+F9)=G9,"igaz","hamis")</f>
        <v>igaz</v>
      </c>
      <c r="W9" s="288">
        <v>2676</v>
      </c>
      <c r="X9" s="288">
        <f>H9</f>
        <v>2676</v>
      </c>
      <c r="Y9" s="288"/>
      <c r="Z9" s="288">
        <v>2603</v>
      </c>
      <c r="AA9" s="608">
        <f t="shared" si="2"/>
        <v>0.97272047832585951</v>
      </c>
      <c r="AB9" s="291"/>
      <c r="AC9" s="291"/>
      <c r="AD9" s="291"/>
      <c r="AE9" s="291"/>
      <c r="AF9" s="291"/>
      <c r="AG9" s="291"/>
      <c r="AH9" s="291"/>
      <c r="AI9" s="291"/>
      <c r="AJ9" s="291"/>
      <c r="AK9" s="291"/>
      <c r="AL9" s="291"/>
      <c r="AM9" s="291"/>
      <c r="AN9" s="291"/>
      <c r="AO9" s="291"/>
      <c r="AP9" s="291"/>
      <c r="AQ9" s="291"/>
      <c r="AR9" s="291"/>
      <c r="AS9" s="291"/>
      <c r="AT9" s="291"/>
      <c r="AU9" s="291"/>
      <c r="AV9" s="291"/>
      <c r="AW9" s="291"/>
      <c r="AX9" s="291"/>
      <c r="AY9" s="291"/>
      <c r="AZ9" s="291"/>
      <c r="BA9" s="291"/>
      <c r="BB9" s="291"/>
      <c r="BC9" s="291"/>
      <c r="BD9" s="291"/>
      <c r="BE9" s="291"/>
      <c r="BF9" s="291"/>
      <c r="BG9" s="291"/>
      <c r="BH9" s="291"/>
      <c r="BI9" s="291"/>
      <c r="BJ9" s="291"/>
      <c r="BK9" s="291"/>
      <c r="BL9" s="291"/>
    </row>
    <row r="10" spans="1:64" s="292" customFormat="1" ht="20.100000000000001" customHeight="1" x14ac:dyDescent="0.2">
      <c r="A10" s="293" t="s">
        <v>325</v>
      </c>
      <c r="B10" s="286">
        <v>500</v>
      </c>
      <c r="C10" s="287">
        <v>11</v>
      </c>
      <c r="D10" s="287">
        <v>6000</v>
      </c>
      <c r="E10" s="287">
        <f t="shared" si="3"/>
        <v>3300000</v>
      </c>
      <c r="F10" s="287">
        <f t="shared" si="4"/>
        <v>29700000</v>
      </c>
      <c r="G10" s="287">
        <f t="shared" si="0"/>
        <v>33000000</v>
      </c>
      <c r="H10" s="288">
        <f t="shared" si="1"/>
        <v>33000</v>
      </c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8">
        <f>SUM(I10:T10)</f>
        <v>0</v>
      </c>
      <c r="V10" s="290" t="str">
        <f>IF((E10+F10)=G10,"igaz","hamis")</f>
        <v>igaz</v>
      </c>
      <c r="W10" s="288">
        <v>33000</v>
      </c>
      <c r="X10" s="288">
        <f>H10</f>
        <v>33000</v>
      </c>
      <c r="Y10" s="288"/>
      <c r="Z10" s="288">
        <v>12300</v>
      </c>
      <c r="AA10" s="608">
        <f t="shared" si="2"/>
        <v>0.37272727272727274</v>
      </c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  <c r="AT10" s="291"/>
      <c r="AU10" s="291"/>
      <c r="AV10" s="291"/>
      <c r="AW10" s="291"/>
      <c r="AX10" s="291"/>
      <c r="AY10" s="291"/>
      <c r="AZ10" s="291"/>
      <c r="BA10" s="291"/>
      <c r="BB10" s="291"/>
      <c r="BC10" s="291"/>
      <c r="BD10" s="291"/>
      <c r="BE10" s="291"/>
      <c r="BF10" s="291"/>
      <c r="BG10" s="291"/>
      <c r="BH10" s="291"/>
      <c r="BI10" s="291"/>
      <c r="BJ10" s="291"/>
      <c r="BK10" s="291"/>
      <c r="BL10" s="291"/>
    </row>
    <row r="11" spans="1:64" s="295" customFormat="1" ht="20.100000000000001" hidden="1" customHeight="1" x14ac:dyDescent="0.2">
      <c r="A11" s="293"/>
      <c r="B11" s="286"/>
      <c r="C11" s="287"/>
      <c r="D11" s="287"/>
      <c r="E11" s="287"/>
      <c r="F11" s="287"/>
      <c r="G11" s="287"/>
      <c r="H11" s="288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8"/>
      <c r="V11" s="290" t="str">
        <f>IF((E11+F11)=G11,"igaz","hamis")</f>
        <v>igaz</v>
      </c>
      <c r="W11" s="288"/>
      <c r="X11" s="288"/>
      <c r="Y11" s="288"/>
      <c r="Z11" s="288"/>
      <c r="AA11" s="608" t="e">
        <f t="shared" si="2"/>
        <v>#DIV/0!</v>
      </c>
      <c r="AB11" s="294"/>
      <c r="AC11" s="294"/>
      <c r="AD11" s="294"/>
      <c r="AE11" s="294"/>
      <c r="AF11" s="294"/>
      <c r="AG11" s="294"/>
      <c r="AH11" s="294"/>
      <c r="AI11" s="294"/>
      <c r="AJ11" s="294"/>
      <c r="AK11" s="294"/>
      <c r="AL11" s="294"/>
      <c r="AM11" s="294"/>
      <c r="AN11" s="294"/>
      <c r="AO11" s="294"/>
      <c r="AP11" s="294"/>
      <c r="AQ11" s="294"/>
      <c r="AR11" s="294"/>
      <c r="AS11" s="294"/>
      <c r="AT11" s="294"/>
      <c r="AU11" s="294"/>
      <c r="AV11" s="294"/>
      <c r="AW11" s="294"/>
      <c r="AX11" s="294"/>
      <c r="AY11" s="294"/>
      <c r="AZ11" s="294"/>
      <c r="BA11" s="294"/>
      <c r="BB11" s="294"/>
      <c r="BC11" s="294"/>
      <c r="BD11" s="294"/>
      <c r="BE11" s="294"/>
      <c r="BF11" s="294"/>
      <c r="BG11" s="294"/>
      <c r="BH11" s="294"/>
      <c r="BI11" s="294"/>
      <c r="BJ11" s="294"/>
      <c r="BK11" s="294"/>
      <c r="BL11" s="294"/>
    </row>
    <row r="12" spans="1:64" s="297" customFormat="1" ht="27.75" customHeight="1" x14ac:dyDescent="0.2">
      <c r="A12" s="610" t="s">
        <v>326</v>
      </c>
      <c r="B12" s="305">
        <f>SUM(B5:B11)</f>
        <v>1822</v>
      </c>
      <c r="C12" s="305"/>
      <c r="D12" s="305"/>
      <c r="E12" s="305">
        <f>SUM(E5:E11)</f>
        <v>28273410</v>
      </c>
      <c r="F12" s="305">
        <f>SUM(F5:F11)</f>
        <v>147847890</v>
      </c>
      <c r="G12" s="305">
        <f>SUM(G5:G11)</f>
        <v>176121300</v>
      </c>
      <c r="H12" s="305">
        <f>SUM(H5:H11)</f>
        <v>178836</v>
      </c>
      <c r="I12" s="611">
        <f>SUM(I5:I11)</f>
        <v>0</v>
      </c>
      <c r="J12" s="611">
        <f>SUM(J5:J11)</f>
        <v>0</v>
      </c>
      <c r="K12" s="611">
        <f>SUM(K5:K11)</f>
        <v>0</v>
      </c>
      <c r="L12" s="611">
        <f>SUM(L5:L11)</f>
        <v>0</v>
      </c>
      <c r="M12" s="611">
        <f>SUM(M5:M11)</f>
        <v>0</v>
      </c>
      <c r="N12" s="611">
        <f>SUM(N5:N11)</f>
        <v>0</v>
      </c>
      <c r="O12" s="611">
        <f>SUM(O5:O11)</f>
        <v>0</v>
      </c>
      <c r="P12" s="611">
        <f>SUM(P5:P11)</f>
        <v>0</v>
      </c>
      <c r="Q12" s="611">
        <f>SUM(Q5:Q11)</f>
        <v>0</v>
      </c>
      <c r="R12" s="611">
        <f>SUM(R5:R11)</f>
        <v>0</v>
      </c>
      <c r="S12" s="611">
        <f>SUM(S5:S11)</f>
        <v>0</v>
      </c>
      <c r="T12" s="611">
        <f>SUM(T5:T11)</f>
        <v>0</v>
      </c>
      <c r="U12" s="611">
        <f>SUM(U5:U11)</f>
        <v>0</v>
      </c>
      <c r="V12" s="612" t="str">
        <f>IF((E12+F12)=G12,"igaz","hamis")</f>
        <v>igaz</v>
      </c>
      <c r="W12" s="305">
        <f>SUM(W5:W11)</f>
        <v>178836</v>
      </c>
      <c r="X12" s="305">
        <f>SUM(X5:X11)</f>
        <v>178836</v>
      </c>
      <c r="Y12" s="305">
        <f>SUM(Y5:Y11)</f>
        <v>0</v>
      </c>
      <c r="Z12" s="305">
        <f>SUM(Z5:Z11)</f>
        <v>67947</v>
      </c>
      <c r="AA12" s="613">
        <f t="shared" si="2"/>
        <v>0.37994028048044021</v>
      </c>
      <c r="AB12" s="296"/>
      <c r="AC12" s="296"/>
      <c r="AD12" s="296"/>
      <c r="AE12" s="296"/>
      <c r="AF12" s="296"/>
      <c r="AG12" s="296"/>
      <c r="AH12" s="296"/>
      <c r="AI12" s="296"/>
      <c r="AJ12" s="296"/>
      <c r="AK12" s="296"/>
      <c r="AL12" s="296"/>
      <c r="AM12" s="296"/>
      <c r="AN12" s="296"/>
      <c r="AO12" s="296"/>
      <c r="AP12" s="296"/>
      <c r="AQ12" s="296"/>
      <c r="AR12" s="296"/>
      <c r="AS12" s="296"/>
      <c r="AT12" s="296"/>
      <c r="AU12" s="296"/>
      <c r="AV12" s="296"/>
      <c r="AW12" s="296"/>
      <c r="AX12" s="296"/>
      <c r="AY12" s="296"/>
      <c r="AZ12" s="296"/>
      <c r="BA12" s="296"/>
      <c r="BB12" s="296"/>
      <c r="BC12" s="296"/>
      <c r="BD12" s="296"/>
      <c r="BE12" s="296"/>
      <c r="BF12" s="296"/>
      <c r="BG12" s="296"/>
      <c r="BH12" s="296"/>
      <c r="BI12" s="296"/>
      <c r="BJ12" s="296"/>
      <c r="BK12" s="296"/>
      <c r="BL12" s="296"/>
    </row>
    <row r="13" spans="1:64" s="303" customFormat="1" ht="20.100000000000001" hidden="1" customHeight="1" x14ac:dyDescent="0.2">
      <c r="A13" s="298"/>
      <c r="B13" s="299"/>
      <c r="C13" s="299"/>
      <c r="D13" s="299"/>
      <c r="E13" s="300"/>
      <c r="F13" s="300"/>
      <c r="G13" s="300"/>
      <c r="H13" s="301"/>
      <c r="I13" s="287">
        <v>0</v>
      </c>
      <c r="J13" s="287">
        <v>0</v>
      </c>
      <c r="K13" s="287">
        <v>0</v>
      </c>
      <c r="L13" s="287">
        <v>0</v>
      </c>
      <c r="M13" s="287">
        <v>0</v>
      </c>
      <c r="N13" s="287">
        <v>0</v>
      </c>
      <c r="O13" s="287">
        <v>0</v>
      </c>
      <c r="P13" s="287">
        <v>0</v>
      </c>
      <c r="Q13" s="287">
        <v>0</v>
      </c>
      <c r="R13" s="287">
        <v>0</v>
      </c>
      <c r="S13" s="287">
        <v>0</v>
      </c>
      <c r="T13" s="287">
        <v>0</v>
      </c>
      <c r="U13" s="288">
        <f>SUM(I13:T13)</f>
        <v>0</v>
      </c>
      <c r="V13" s="290" t="str">
        <f>IF((E13+F13)=G13,"igaz","hamis")</f>
        <v>igaz</v>
      </c>
      <c r="W13" s="301"/>
      <c r="X13" s="301"/>
      <c r="Y13" s="301"/>
      <c r="Z13" s="301"/>
      <c r="AA13" s="608" t="e">
        <f t="shared" si="2"/>
        <v>#DIV/0!</v>
      </c>
      <c r="AB13" s="302"/>
      <c r="AC13" s="302"/>
      <c r="AD13" s="302"/>
      <c r="AE13" s="302"/>
      <c r="AF13" s="302"/>
      <c r="AG13" s="302"/>
      <c r="AH13" s="302"/>
      <c r="AI13" s="302"/>
      <c r="AJ13" s="302"/>
      <c r="AK13" s="302"/>
      <c r="AL13" s="302"/>
      <c r="AM13" s="302"/>
      <c r="AN13" s="302"/>
      <c r="AO13" s="302"/>
      <c r="AP13" s="302"/>
      <c r="AQ13" s="302"/>
      <c r="AR13" s="302"/>
      <c r="AS13" s="302"/>
      <c r="AT13" s="302"/>
      <c r="AU13" s="302"/>
      <c r="AV13" s="302"/>
      <c r="AW13" s="302"/>
      <c r="AX13" s="302"/>
      <c r="AY13" s="302"/>
      <c r="AZ13" s="302"/>
      <c r="BA13" s="302"/>
      <c r="BB13" s="302"/>
      <c r="BC13" s="302"/>
      <c r="BD13" s="302"/>
      <c r="BE13" s="302"/>
      <c r="BF13" s="302"/>
      <c r="BG13" s="302"/>
      <c r="BH13" s="302"/>
      <c r="BI13" s="302"/>
      <c r="BJ13" s="302"/>
      <c r="BK13" s="302"/>
      <c r="BL13" s="302"/>
    </row>
    <row r="14" spans="1:64" s="292" customFormat="1" ht="23.25" customHeight="1" x14ac:dyDescent="0.2">
      <c r="A14" s="285" t="s">
        <v>327</v>
      </c>
      <c r="B14" s="286">
        <v>110</v>
      </c>
      <c r="C14" s="287">
        <v>10</v>
      </c>
      <c r="D14" s="287">
        <v>3500</v>
      </c>
      <c r="E14" s="287">
        <f>G14</f>
        <v>3850000</v>
      </c>
      <c r="F14" s="287"/>
      <c r="G14" s="287">
        <f>B14*C14*D14</f>
        <v>3850000</v>
      </c>
      <c r="H14" s="288">
        <f>ROUND(G14/1000,0)</f>
        <v>3850</v>
      </c>
      <c r="I14" s="287">
        <v>0</v>
      </c>
      <c r="J14" s="287">
        <v>0</v>
      </c>
      <c r="K14" s="287">
        <v>0</v>
      </c>
      <c r="L14" s="287">
        <v>0</v>
      </c>
      <c r="M14" s="287">
        <v>0</v>
      </c>
      <c r="N14" s="287">
        <v>0</v>
      </c>
      <c r="O14" s="287">
        <v>0</v>
      </c>
      <c r="P14" s="287">
        <v>0</v>
      </c>
      <c r="Q14" s="287">
        <v>0</v>
      </c>
      <c r="R14" s="287">
        <v>0</v>
      </c>
      <c r="S14" s="287">
        <v>0</v>
      </c>
      <c r="T14" s="287">
        <v>0</v>
      </c>
      <c r="U14" s="288">
        <f>SUM(I14:T14)</f>
        <v>0</v>
      </c>
      <c r="V14" s="290" t="str">
        <f>IF((E14+F14)=G14,"igaz","hamis")</f>
        <v>igaz</v>
      </c>
      <c r="W14" s="288">
        <v>3850</v>
      </c>
      <c r="X14" s="288">
        <f>H14</f>
        <v>3850</v>
      </c>
      <c r="Y14" s="288"/>
      <c r="Z14" s="288">
        <v>1400</v>
      </c>
      <c r="AA14" s="608">
        <f t="shared" si="2"/>
        <v>0.36363636363636365</v>
      </c>
      <c r="AB14" s="291"/>
      <c r="AC14" s="291"/>
      <c r="AD14" s="291"/>
      <c r="AE14" s="291"/>
      <c r="AF14" s="291"/>
      <c r="AG14" s="291"/>
      <c r="AH14" s="291"/>
      <c r="AI14" s="291"/>
      <c r="AJ14" s="291"/>
      <c r="AK14" s="291"/>
      <c r="AL14" s="291"/>
      <c r="AM14" s="291"/>
      <c r="AN14" s="291"/>
      <c r="AO14" s="291"/>
      <c r="AP14" s="291"/>
      <c r="AQ14" s="291"/>
      <c r="AR14" s="291"/>
      <c r="AS14" s="291"/>
      <c r="AT14" s="291"/>
      <c r="AU14" s="291"/>
      <c r="AV14" s="291"/>
      <c r="AW14" s="291"/>
      <c r="AX14" s="291"/>
      <c r="AY14" s="291"/>
      <c r="AZ14" s="291"/>
      <c r="BA14" s="291"/>
      <c r="BB14" s="291"/>
      <c r="BC14" s="291"/>
      <c r="BD14" s="291"/>
      <c r="BE14" s="291"/>
      <c r="BF14" s="291"/>
      <c r="BG14" s="291"/>
      <c r="BH14" s="291"/>
      <c r="BI14" s="291"/>
      <c r="BJ14" s="291"/>
      <c r="BK14" s="291"/>
      <c r="BL14" s="291"/>
    </row>
    <row r="15" spans="1:64" s="297" customFormat="1" ht="29.25" customHeight="1" x14ac:dyDescent="0.2">
      <c r="A15" s="610" t="s">
        <v>328</v>
      </c>
      <c r="B15" s="305">
        <f>SUM(B14:B14)</f>
        <v>110</v>
      </c>
      <c r="C15" s="305">
        <v>0</v>
      </c>
      <c r="D15" s="305">
        <v>0</v>
      </c>
      <c r="E15" s="305">
        <f t="shared" ref="E15:T15" si="5">SUM(E14:E14)</f>
        <v>3850000</v>
      </c>
      <c r="F15" s="305">
        <f t="shared" si="5"/>
        <v>0</v>
      </c>
      <c r="G15" s="305">
        <f t="shared" si="5"/>
        <v>3850000</v>
      </c>
      <c r="H15" s="305">
        <f t="shared" si="5"/>
        <v>3850</v>
      </c>
      <c r="I15" s="611">
        <f t="shared" si="5"/>
        <v>0</v>
      </c>
      <c r="J15" s="611">
        <f t="shared" si="5"/>
        <v>0</v>
      </c>
      <c r="K15" s="611">
        <f t="shared" si="5"/>
        <v>0</v>
      </c>
      <c r="L15" s="611">
        <f t="shared" si="5"/>
        <v>0</v>
      </c>
      <c r="M15" s="611">
        <f t="shared" si="5"/>
        <v>0</v>
      </c>
      <c r="N15" s="611">
        <f t="shared" si="5"/>
        <v>0</v>
      </c>
      <c r="O15" s="611">
        <f t="shared" si="5"/>
        <v>0</v>
      </c>
      <c r="P15" s="611">
        <f t="shared" si="5"/>
        <v>0</v>
      </c>
      <c r="Q15" s="611">
        <f t="shared" si="5"/>
        <v>0</v>
      </c>
      <c r="R15" s="611">
        <f t="shared" si="5"/>
        <v>0</v>
      </c>
      <c r="S15" s="611">
        <f t="shared" si="5"/>
        <v>0</v>
      </c>
      <c r="T15" s="611">
        <f t="shared" si="5"/>
        <v>0</v>
      </c>
      <c r="U15" s="611">
        <f>SUM(I15:T15)</f>
        <v>0</v>
      </c>
      <c r="V15" s="612" t="str">
        <f>IF((E15+F15)=G15,"igaz","hamis")</f>
        <v>igaz</v>
      </c>
      <c r="W15" s="305">
        <f t="shared" ref="W15:X15" si="6">SUM(W14:W14)</f>
        <v>3850</v>
      </c>
      <c r="X15" s="305">
        <f t="shared" si="6"/>
        <v>3850</v>
      </c>
      <c r="Y15" s="305">
        <f t="shared" ref="Y15:Z15" si="7">SUM(Y14:Y14)</f>
        <v>0</v>
      </c>
      <c r="Z15" s="305">
        <f t="shared" si="7"/>
        <v>1400</v>
      </c>
      <c r="AA15" s="613">
        <f t="shared" si="2"/>
        <v>0.36363636363636365</v>
      </c>
      <c r="AB15" s="296"/>
      <c r="AC15" s="296"/>
      <c r="AD15" s="296"/>
      <c r="AE15" s="296"/>
      <c r="AF15" s="296"/>
      <c r="AG15" s="296"/>
      <c r="AH15" s="296"/>
      <c r="AI15" s="296"/>
      <c r="AJ15" s="296"/>
      <c r="AK15" s="296"/>
      <c r="AL15" s="296"/>
      <c r="AM15" s="296"/>
      <c r="AN15" s="296"/>
      <c r="AO15" s="296"/>
      <c r="AP15" s="296"/>
      <c r="AQ15" s="296"/>
      <c r="AR15" s="296"/>
      <c r="AS15" s="296"/>
      <c r="AT15" s="296"/>
      <c r="AU15" s="296"/>
      <c r="AV15" s="296"/>
      <c r="AW15" s="296"/>
      <c r="AX15" s="296"/>
      <c r="AY15" s="296"/>
      <c r="AZ15" s="296"/>
      <c r="BA15" s="296"/>
      <c r="BB15" s="296"/>
      <c r="BC15" s="296"/>
      <c r="BD15" s="296"/>
      <c r="BE15" s="296"/>
      <c r="BF15" s="296"/>
      <c r="BG15" s="296"/>
      <c r="BH15" s="296"/>
      <c r="BI15" s="296"/>
      <c r="BJ15" s="296"/>
      <c r="BK15" s="296"/>
      <c r="BL15" s="296"/>
    </row>
    <row r="16" spans="1:64" s="303" customFormat="1" ht="20.100000000000001" hidden="1" customHeight="1" x14ac:dyDescent="0.2">
      <c r="A16" s="298"/>
      <c r="B16" s="299"/>
      <c r="C16" s="299"/>
      <c r="D16" s="299"/>
      <c r="E16" s="300"/>
      <c r="F16" s="300"/>
      <c r="G16" s="300"/>
      <c r="H16" s="301"/>
      <c r="I16" s="287">
        <v>0</v>
      </c>
      <c r="J16" s="287">
        <v>0</v>
      </c>
      <c r="K16" s="287">
        <v>0</v>
      </c>
      <c r="L16" s="287">
        <v>0</v>
      </c>
      <c r="M16" s="287">
        <v>0</v>
      </c>
      <c r="N16" s="287">
        <v>0</v>
      </c>
      <c r="O16" s="287">
        <v>0</v>
      </c>
      <c r="P16" s="287">
        <v>0</v>
      </c>
      <c r="Q16" s="287">
        <v>0</v>
      </c>
      <c r="R16" s="287">
        <v>0</v>
      </c>
      <c r="S16" s="287">
        <v>0</v>
      </c>
      <c r="T16" s="287">
        <v>0</v>
      </c>
      <c r="U16" s="288">
        <f>SUM(I16:T16)</f>
        <v>0</v>
      </c>
      <c r="V16" s="290" t="str">
        <f>IF((E16+F16)=G16,"igaz","hamis")</f>
        <v>igaz</v>
      </c>
      <c r="W16" s="301"/>
      <c r="X16" s="301"/>
      <c r="Y16" s="301"/>
      <c r="Z16" s="301"/>
      <c r="AA16" s="608" t="e">
        <f t="shared" si="2"/>
        <v>#DIV/0!</v>
      </c>
      <c r="AB16" s="302"/>
      <c r="AC16" s="302"/>
      <c r="AD16" s="302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302"/>
      <c r="AQ16" s="302"/>
      <c r="AR16" s="302"/>
      <c r="AS16" s="302"/>
      <c r="AT16" s="302"/>
      <c r="AU16" s="302"/>
      <c r="AV16" s="302"/>
      <c r="AW16" s="302"/>
      <c r="AX16" s="302"/>
      <c r="AY16" s="302"/>
      <c r="AZ16" s="302"/>
      <c r="BA16" s="302"/>
      <c r="BB16" s="302"/>
      <c r="BC16" s="302"/>
      <c r="BD16" s="302"/>
      <c r="BE16" s="302"/>
      <c r="BF16" s="302"/>
      <c r="BG16" s="302"/>
      <c r="BH16" s="302"/>
      <c r="BI16" s="302"/>
      <c r="BJ16" s="302"/>
      <c r="BK16" s="302"/>
      <c r="BL16" s="302"/>
    </row>
    <row r="17" spans="1:64" s="303" customFormat="1" ht="20.100000000000001" hidden="1" customHeight="1" x14ac:dyDescent="0.2">
      <c r="A17" s="298"/>
      <c r="B17" s="299"/>
      <c r="C17" s="299"/>
      <c r="D17" s="299"/>
      <c r="E17" s="300"/>
      <c r="F17" s="300"/>
      <c r="G17" s="300"/>
      <c r="H17" s="301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8"/>
      <c r="V17" s="290"/>
      <c r="W17" s="301"/>
      <c r="X17" s="301"/>
      <c r="Y17" s="301"/>
      <c r="Z17" s="301"/>
      <c r="AA17" s="608" t="e">
        <f t="shared" si="2"/>
        <v>#DIV/0!</v>
      </c>
      <c r="AB17" s="302"/>
      <c r="AC17" s="302"/>
      <c r="AD17" s="302"/>
      <c r="AE17" s="302"/>
      <c r="AF17" s="302"/>
      <c r="AG17" s="302"/>
      <c r="AH17" s="302"/>
      <c r="AI17" s="302"/>
      <c r="AJ17" s="302"/>
      <c r="AK17" s="302"/>
      <c r="AL17" s="302"/>
      <c r="AM17" s="302"/>
      <c r="AN17" s="302"/>
      <c r="AO17" s="302"/>
      <c r="AP17" s="302"/>
      <c r="AQ17" s="302"/>
      <c r="AR17" s="302"/>
      <c r="AS17" s="302"/>
      <c r="AT17" s="302"/>
      <c r="AU17" s="302"/>
      <c r="AV17" s="302"/>
      <c r="AW17" s="302"/>
      <c r="AX17" s="302"/>
      <c r="AY17" s="302"/>
      <c r="AZ17" s="302"/>
      <c r="BA17" s="302"/>
      <c r="BB17" s="302"/>
      <c r="BC17" s="302"/>
      <c r="BD17" s="302"/>
      <c r="BE17" s="302"/>
      <c r="BF17" s="302"/>
      <c r="BG17" s="302"/>
      <c r="BH17" s="302"/>
      <c r="BI17" s="302"/>
      <c r="BJ17" s="302"/>
      <c r="BK17" s="302"/>
      <c r="BL17" s="302"/>
    </row>
    <row r="18" spans="1:64" s="292" customFormat="1" ht="28.5" customHeight="1" x14ac:dyDescent="0.2">
      <c r="A18" s="293" t="s">
        <v>508</v>
      </c>
      <c r="B18" s="287">
        <v>1000</v>
      </c>
      <c r="C18" s="287">
        <v>11</v>
      </c>
      <c r="D18" s="287">
        <v>9500</v>
      </c>
      <c r="E18" s="287">
        <f t="shared" ref="E18:E23" si="8">G18</f>
        <v>9500000</v>
      </c>
      <c r="F18" s="287"/>
      <c r="G18" s="287">
        <f>B18*D18</f>
        <v>9500000</v>
      </c>
      <c r="H18" s="288">
        <f t="shared" ref="H18:H23" si="9">ROUND(G18/1000,0)</f>
        <v>9500</v>
      </c>
      <c r="I18" s="287">
        <v>0</v>
      </c>
      <c r="J18" s="287">
        <v>0</v>
      </c>
      <c r="K18" s="287">
        <v>0</v>
      </c>
      <c r="L18" s="287">
        <v>0</v>
      </c>
      <c r="M18" s="287">
        <v>0</v>
      </c>
      <c r="N18" s="287">
        <v>0</v>
      </c>
      <c r="O18" s="287">
        <v>0</v>
      </c>
      <c r="P18" s="287">
        <v>0</v>
      </c>
      <c r="Q18" s="287">
        <v>0</v>
      </c>
      <c r="R18" s="287">
        <v>0</v>
      </c>
      <c r="S18" s="287">
        <v>0</v>
      </c>
      <c r="T18" s="287">
        <v>0</v>
      </c>
      <c r="U18" s="288">
        <f>SUM(I18:T18)</f>
        <v>0</v>
      </c>
      <c r="V18" s="290" t="str">
        <f>IF((E18+F18)=G18,"igaz","hamis")</f>
        <v>igaz</v>
      </c>
      <c r="W18" s="288">
        <v>9500</v>
      </c>
      <c r="X18" s="288">
        <f>H18</f>
        <v>9500</v>
      </c>
      <c r="Y18" s="288"/>
      <c r="Z18" s="288">
        <v>5966</v>
      </c>
      <c r="AA18" s="608">
        <f t="shared" si="2"/>
        <v>0.628</v>
      </c>
      <c r="AB18" s="291"/>
      <c r="AC18" s="291"/>
      <c r="AD18" s="291"/>
      <c r="AE18" s="291"/>
      <c r="AF18" s="291"/>
      <c r="AG18" s="291"/>
      <c r="AH18" s="291"/>
      <c r="AI18" s="291"/>
      <c r="AJ18" s="291"/>
      <c r="AK18" s="291"/>
      <c r="AL18" s="291"/>
      <c r="AM18" s="291"/>
      <c r="AN18" s="291"/>
      <c r="AO18" s="291"/>
      <c r="AP18" s="291"/>
      <c r="AQ18" s="291"/>
      <c r="AR18" s="291"/>
      <c r="AS18" s="291"/>
      <c r="AT18" s="291"/>
      <c r="AU18" s="291"/>
      <c r="AV18" s="291"/>
      <c r="AW18" s="291"/>
      <c r="AX18" s="291"/>
      <c r="AY18" s="291"/>
      <c r="AZ18" s="291"/>
      <c r="BA18" s="291"/>
      <c r="BB18" s="291"/>
      <c r="BC18" s="291"/>
      <c r="BD18" s="291"/>
      <c r="BE18" s="291"/>
      <c r="BF18" s="291"/>
      <c r="BG18" s="291"/>
      <c r="BH18" s="291"/>
      <c r="BI18" s="291"/>
      <c r="BJ18" s="291"/>
      <c r="BK18" s="291"/>
      <c r="BL18" s="291"/>
    </row>
    <row r="19" spans="1:64" s="292" customFormat="1" ht="20.100000000000001" customHeight="1" x14ac:dyDescent="0.2">
      <c r="A19" s="293" t="s">
        <v>509</v>
      </c>
      <c r="B19" s="287">
        <v>10</v>
      </c>
      <c r="C19" s="287"/>
      <c r="D19" s="287">
        <v>15000</v>
      </c>
      <c r="E19" s="287">
        <f t="shared" si="8"/>
        <v>150000</v>
      </c>
      <c r="F19" s="287"/>
      <c r="G19" s="287">
        <f>B19*D19</f>
        <v>150000</v>
      </c>
      <c r="H19" s="288">
        <f t="shared" si="9"/>
        <v>150</v>
      </c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8"/>
      <c r="V19" s="290" t="str">
        <f>IF((E19+F19)=G19,"igaz","hamis")</f>
        <v>igaz</v>
      </c>
      <c r="W19" s="288">
        <v>150</v>
      </c>
      <c r="X19" s="288">
        <f>H19</f>
        <v>150</v>
      </c>
      <c r="Y19" s="288"/>
      <c r="Z19" s="288">
        <v>0</v>
      </c>
      <c r="AA19" s="608">
        <f t="shared" si="2"/>
        <v>0</v>
      </c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1"/>
      <c r="AR19" s="291"/>
      <c r="AS19" s="291"/>
      <c r="AT19" s="291"/>
      <c r="AU19" s="291"/>
      <c r="AV19" s="291"/>
      <c r="AW19" s="291"/>
      <c r="AX19" s="291"/>
      <c r="AY19" s="291"/>
      <c r="AZ19" s="291"/>
      <c r="BA19" s="291"/>
      <c r="BB19" s="291"/>
      <c r="BC19" s="291"/>
      <c r="BD19" s="291"/>
      <c r="BE19" s="291"/>
      <c r="BF19" s="291"/>
      <c r="BG19" s="291"/>
      <c r="BH19" s="291"/>
      <c r="BI19" s="291"/>
      <c r="BJ19" s="291"/>
      <c r="BK19" s="291"/>
      <c r="BL19" s="291"/>
    </row>
    <row r="20" spans="1:64" s="292" customFormat="1" ht="20.100000000000001" customHeight="1" x14ac:dyDescent="0.2">
      <c r="A20" s="293" t="s">
        <v>329</v>
      </c>
      <c r="B20" s="287">
        <v>5</v>
      </c>
      <c r="C20" s="287">
        <v>11</v>
      </c>
      <c r="D20" s="287">
        <v>1800</v>
      </c>
      <c r="E20" s="287">
        <f t="shared" si="8"/>
        <v>99000</v>
      </c>
      <c r="F20" s="287"/>
      <c r="G20" s="287">
        <f>B20*D20*C20</f>
        <v>99000</v>
      </c>
      <c r="H20" s="288">
        <f t="shared" si="9"/>
        <v>99</v>
      </c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8"/>
      <c r="V20" s="290" t="str">
        <f>IF((E20+F20)=G20,"igaz","hamis")</f>
        <v>igaz</v>
      </c>
      <c r="W20" s="288">
        <v>99</v>
      </c>
      <c r="X20" s="288">
        <f>H20</f>
        <v>99</v>
      </c>
      <c r="Y20" s="288"/>
      <c r="Z20" s="288">
        <v>0</v>
      </c>
      <c r="AA20" s="608">
        <f t="shared" si="2"/>
        <v>0</v>
      </c>
      <c r="AB20" s="291"/>
      <c r="AC20" s="291"/>
      <c r="AD20" s="291"/>
      <c r="AE20" s="291"/>
      <c r="AF20" s="291"/>
      <c r="AG20" s="291"/>
      <c r="AH20" s="291"/>
      <c r="AI20" s="291"/>
      <c r="AJ20" s="291"/>
      <c r="AK20" s="291"/>
      <c r="AL20" s="291"/>
      <c r="AM20" s="291"/>
      <c r="AN20" s="291"/>
      <c r="AO20" s="291"/>
      <c r="AP20" s="291"/>
      <c r="AQ20" s="291"/>
      <c r="AR20" s="291"/>
      <c r="AS20" s="291"/>
      <c r="AT20" s="291"/>
      <c r="AU20" s="291"/>
      <c r="AV20" s="291"/>
      <c r="AW20" s="291"/>
      <c r="AX20" s="291"/>
      <c r="AY20" s="291"/>
      <c r="AZ20" s="291"/>
      <c r="BA20" s="291"/>
      <c r="BB20" s="291"/>
      <c r="BC20" s="291"/>
      <c r="BD20" s="291"/>
      <c r="BE20" s="291"/>
      <c r="BF20" s="291"/>
      <c r="BG20" s="291"/>
      <c r="BH20" s="291"/>
      <c r="BI20" s="291"/>
      <c r="BJ20" s="291"/>
      <c r="BK20" s="291"/>
      <c r="BL20" s="291"/>
    </row>
    <row r="21" spans="1:64" s="292" customFormat="1" ht="20.100000000000001" customHeight="1" x14ac:dyDescent="0.2">
      <c r="A21" s="293" t="s">
        <v>330</v>
      </c>
      <c r="B21" s="287">
        <v>20</v>
      </c>
      <c r="C21" s="287"/>
      <c r="D21" s="287">
        <v>102362</v>
      </c>
      <c r="E21" s="287">
        <f t="shared" si="8"/>
        <v>2047240</v>
      </c>
      <c r="F21" s="287"/>
      <c r="G21" s="287">
        <f>B21*D21</f>
        <v>2047240</v>
      </c>
      <c r="H21" s="288">
        <f t="shared" si="9"/>
        <v>2047</v>
      </c>
      <c r="I21" s="287">
        <v>0</v>
      </c>
      <c r="J21" s="287">
        <v>0</v>
      </c>
      <c r="K21" s="287">
        <v>0</v>
      </c>
      <c r="L21" s="287">
        <v>0</v>
      </c>
      <c r="M21" s="287">
        <v>0</v>
      </c>
      <c r="N21" s="287">
        <v>0</v>
      </c>
      <c r="O21" s="287">
        <v>0</v>
      </c>
      <c r="P21" s="287">
        <v>0</v>
      </c>
      <c r="Q21" s="287">
        <v>0</v>
      </c>
      <c r="R21" s="287">
        <v>0</v>
      </c>
      <c r="S21" s="287">
        <v>0</v>
      </c>
      <c r="T21" s="287">
        <v>0</v>
      </c>
      <c r="U21" s="288">
        <f>SUM(I21:T21)</f>
        <v>0</v>
      </c>
      <c r="V21" s="290" t="str">
        <f>IF((E21+F21)=G21,"igaz","hamis")</f>
        <v>igaz</v>
      </c>
      <c r="W21" s="288">
        <v>2047</v>
      </c>
      <c r="X21" s="288">
        <f>H21</f>
        <v>2047</v>
      </c>
      <c r="Y21" s="288"/>
      <c r="Z21" s="288">
        <v>812</v>
      </c>
      <c r="AA21" s="608">
        <f t="shared" si="2"/>
        <v>0.39667806546165119</v>
      </c>
      <c r="AB21" s="291"/>
      <c r="AC21" s="291"/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1"/>
      <c r="AQ21" s="291"/>
      <c r="AR21" s="291"/>
      <c r="AS21" s="291"/>
      <c r="AT21" s="291"/>
      <c r="AU21" s="291"/>
      <c r="AV21" s="291"/>
      <c r="AW21" s="291"/>
      <c r="AX21" s="291"/>
      <c r="AY21" s="291"/>
      <c r="AZ21" s="291"/>
      <c r="BA21" s="291"/>
      <c r="BB21" s="291"/>
      <c r="BC21" s="291"/>
      <c r="BD21" s="291"/>
      <c r="BE21" s="291"/>
      <c r="BF21" s="291"/>
      <c r="BG21" s="291"/>
      <c r="BH21" s="291"/>
      <c r="BI21" s="291"/>
      <c r="BJ21" s="291"/>
      <c r="BK21" s="291"/>
      <c r="BL21" s="291"/>
    </row>
    <row r="22" spans="1:64" s="292" customFormat="1" ht="20.100000000000001" customHeight="1" x14ac:dyDescent="0.2">
      <c r="A22" s="293" t="s">
        <v>331</v>
      </c>
      <c r="B22" s="287">
        <v>20</v>
      </c>
      <c r="C22" s="287"/>
      <c r="D22" s="287">
        <v>27638</v>
      </c>
      <c r="E22" s="287">
        <f t="shared" si="8"/>
        <v>552760</v>
      </c>
      <c r="F22" s="287"/>
      <c r="G22" s="287">
        <f>B22*D22</f>
        <v>552760</v>
      </c>
      <c r="H22" s="288">
        <f t="shared" si="9"/>
        <v>553</v>
      </c>
      <c r="I22" s="287">
        <v>0</v>
      </c>
      <c r="J22" s="287">
        <v>0</v>
      </c>
      <c r="K22" s="287">
        <v>0</v>
      </c>
      <c r="L22" s="287">
        <v>0</v>
      </c>
      <c r="M22" s="287">
        <v>0</v>
      </c>
      <c r="N22" s="287">
        <v>0</v>
      </c>
      <c r="O22" s="287">
        <v>0</v>
      </c>
      <c r="P22" s="287">
        <v>0</v>
      </c>
      <c r="Q22" s="287">
        <v>0</v>
      </c>
      <c r="R22" s="287">
        <v>0</v>
      </c>
      <c r="S22" s="287">
        <v>0</v>
      </c>
      <c r="T22" s="287">
        <v>0</v>
      </c>
      <c r="U22" s="288">
        <f>SUM(I22:T22)</f>
        <v>0</v>
      </c>
      <c r="V22" s="290" t="str">
        <f>IF((E22+F22)=G22,"igaz","hamis")</f>
        <v>igaz</v>
      </c>
      <c r="W22" s="288">
        <v>553</v>
      </c>
      <c r="X22" s="288">
        <f>H22</f>
        <v>553</v>
      </c>
      <c r="Y22" s="288"/>
      <c r="Z22" s="288">
        <v>219</v>
      </c>
      <c r="AA22" s="608">
        <f t="shared" si="2"/>
        <v>0.39602169981916818</v>
      </c>
      <c r="AB22" s="291"/>
      <c r="AC22" s="291"/>
      <c r="AD22" s="291"/>
      <c r="AE22" s="291"/>
      <c r="AF22" s="291"/>
      <c r="AG22" s="291"/>
      <c r="AH22" s="291"/>
      <c r="AI22" s="291"/>
      <c r="AJ22" s="291"/>
      <c r="AK22" s="291"/>
      <c r="AL22" s="291"/>
      <c r="AM22" s="291"/>
      <c r="AN22" s="291"/>
      <c r="AO22" s="291"/>
      <c r="AP22" s="291"/>
      <c r="AQ22" s="291"/>
      <c r="AR22" s="291"/>
      <c r="AS22" s="291"/>
      <c r="AT22" s="291"/>
      <c r="AU22" s="291"/>
      <c r="AV22" s="291"/>
      <c r="AW22" s="291"/>
      <c r="AX22" s="291"/>
      <c r="AY22" s="291"/>
      <c r="AZ22" s="291"/>
      <c r="BA22" s="291"/>
      <c r="BB22" s="291"/>
      <c r="BC22" s="291"/>
      <c r="BD22" s="291"/>
      <c r="BE22" s="291"/>
      <c r="BF22" s="291"/>
      <c r="BG22" s="291"/>
      <c r="BH22" s="291"/>
      <c r="BI22" s="291"/>
      <c r="BJ22" s="291"/>
      <c r="BK22" s="291"/>
      <c r="BL22" s="291"/>
    </row>
    <row r="23" spans="1:64" s="292" customFormat="1" ht="20.100000000000001" customHeight="1" x14ac:dyDescent="0.2">
      <c r="A23" s="293" t="s">
        <v>332</v>
      </c>
      <c r="B23" s="287">
        <v>10</v>
      </c>
      <c r="C23" s="287"/>
      <c r="D23" s="287">
        <v>390000</v>
      </c>
      <c r="E23" s="287">
        <f t="shared" si="8"/>
        <v>3900000</v>
      </c>
      <c r="F23" s="287"/>
      <c r="G23" s="287">
        <f>B23*D23</f>
        <v>3900000</v>
      </c>
      <c r="H23" s="288">
        <f t="shared" si="9"/>
        <v>3900</v>
      </c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8"/>
      <c r="V23" s="290" t="str">
        <f>IF((E23+F23)=G23,"igaz","hamis")</f>
        <v>igaz</v>
      </c>
      <c r="W23" s="288">
        <v>3900</v>
      </c>
      <c r="X23" s="288">
        <f>H23</f>
        <v>3900</v>
      </c>
      <c r="Y23" s="288"/>
      <c r="Z23" s="288">
        <v>5700</v>
      </c>
      <c r="AA23" s="608">
        <f t="shared" si="2"/>
        <v>1.4615384615384615</v>
      </c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91"/>
      <c r="AP23" s="291"/>
      <c r="AQ23" s="291"/>
      <c r="AR23" s="291"/>
      <c r="AS23" s="291"/>
      <c r="AT23" s="291"/>
      <c r="AU23" s="291"/>
      <c r="AV23" s="291"/>
      <c r="AW23" s="291"/>
      <c r="AX23" s="291"/>
      <c r="AY23" s="291"/>
      <c r="AZ23" s="291"/>
      <c r="BA23" s="291"/>
      <c r="BB23" s="291"/>
      <c r="BC23" s="291"/>
      <c r="BD23" s="291"/>
      <c r="BE23" s="291"/>
      <c r="BF23" s="291"/>
      <c r="BG23" s="291"/>
      <c r="BH23" s="291"/>
      <c r="BI23" s="291"/>
      <c r="BJ23" s="291"/>
      <c r="BK23" s="291"/>
      <c r="BL23" s="291"/>
    </row>
    <row r="24" spans="1:64" s="297" customFormat="1" ht="23.25" customHeight="1" x14ac:dyDescent="0.2">
      <c r="A24" s="610" t="s">
        <v>333</v>
      </c>
      <c r="B24" s="614">
        <f>SUM(B18:B23)</f>
        <v>1065</v>
      </c>
      <c r="C24" s="614"/>
      <c r="D24" s="614"/>
      <c r="E24" s="305">
        <f>SUM(E18:E23)</f>
        <v>16249000</v>
      </c>
      <c r="F24" s="614">
        <f>SUM(F18:F22)</f>
        <v>0</v>
      </c>
      <c r="G24" s="305">
        <f>SUM(G18:G23)</f>
        <v>16249000</v>
      </c>
      <c r="H24" s="305">
        <f>SUM(H18:H23)</f>
        <v>16249</v>
      </c>
      <c r="I24" s="611">
        <f t="shared" ref="I24:U24" si="10">SUM(I18:I22)</f>
        <v>0</v>
      </c>
      <c r="J24" s="611">
        <f t="shared" si="10"/>
        <v>0</v>
      </c>
      <c r="K24" s="611">
        <f t="shared" si="10"/>
        <v>0</v>
      </c>
      <c r="L24" s="611">
        <f t="shared" si="10"/>
        <v>0</v>
      </c>
      <c r="M24" s="611">
        <f t="shared" si="10"/>
        <v>0</v>
      </c>
      <c r="N24" s="611">
        <f t="shared" si="10"/>
        <v>0</v>
      </c>
      <c r="O24" s="611">
        <f t="shared" si="10"/>
        <v>0</v>
      </c>
      <c r="P24" s="611">
        <f t="shared" si="10"/>
        <v>0</v>
      </c>
      <c r="Q24" s="611">
        <f t="shared" si="10"/>
        <v>0</v>
      </c>
      <c r="R24" s="611">
        <f t="shared" si="10"/>
        <v>0</v>
      </c>
      <c r="S24" s="611">
        <f t="shared" si="10"/>
        <v>0</v>
      </c>
      <c r="T24" s="611">
        <f t="shared" si="10"/>
        <v>0</v>
      </c>
      <c r="U24" s="611">
        <f t="shared" si="10"/>
        <v>0</v>
      </c>
      <c r="V24" s="612" t="str">
        <f>IF((E24+F24)=G24,"igaz","hamis")</f>
        <v>igaz</v>
      </c>
      <c r="W24" s="305">
        <f>SUM(W18:W23)</f>
        <v>16249</v>
      </c>
      <c r="X24" s="305">
        <f>SUM(X18:X23)</f>
        <v>16249</v>
      </c>
      <c r="Y24" s="305">
        <f>SUM(Y18:Y23)</f>
        <v>0</v>
      </c>
      <c r="Z24" s="305">
        <f>SUM(Z18:Z23)</f>
        <v>12697</v>
      </c>
      <c r="AA24" s="613">
        <f t="shared" si="2"/>
        <v>0.78140193242661082</v>
      </c>
      <c r="AB24" s="296"/>
      <c r="AC24" s="296"/>
      <c r="AD24" s="296"/>
      <c r="AE24" s="296"/>
      <c r="AF24" s="296"/>
      <c r="AG24" s="296"/>
      <c r="AH24" s="296"/>
      <c r="AI24" s="296"/>
      <c r="AJ24" s="296"/>
      <c r="AK24" s="296"/>
      <c r="AL24" s="296"/>
      <c r="AM24" s="296"/>
      <c r="AN24" s="296"/>
      <c r="AO24" s="296"/>
      <c r="AP24" s="296"/>
      <c r="AQ24" s="296"/>
      <c r="AR24" s="296"/>
      <c r="AS24" s="296"/>
      <c r="AT24" s="296"/>
      <c r="AU24" s="296"/>
      <c r="AV24" s="296"/>
      <c r="AW24" s="296"/>
      <c r="AX24" s="296"/>
      <c r="AY24" s="296"/>
      <c r="AZ24" s="296"/>
      <c r="BA24" s="296"/>
      <c r="BB24" s="296"/>
      <c r="BC24" s="296"/>
      <c r="BD24" s="296"/>
      <c r="BE24" s="296"/>
      <c r="BF24" s="296"/>
      <c r="BG24" s="296"/>
      <c r="BH24" s="296"/>
      <c r="BI24" s="296"/>
      <c r="BJ24" s="296"/>
      <c r="BK24" s="296"/>
      <c r="BL24" s="296"/>
    </row>
    <row r="25" spans="1:64" s="303" customFormat="1" ht="0.75" hidden="1" customHeight="1" x14ac:dyDescent="0.2">
      <c r="A25" s="304"/>
      <c r="B25" s="305"/>
      <c r="C25" s="305"/>
      <c r="D25" s="305"/>
      <c r="E25" s="305"/>
      <c r="F25" s="305"/>
      <c r="G25" s="305"/>
      <c r="H25" s="305"/>
      <c r="V25" s="612" t="str">
        <f>IF((E25+F25)=G25,"igaz","hamis")</f>
        <v>igaz</v>
      </c>
      <c r="W25" s="305"/>
      <c r="X25" s="305"/>
      <c r="Y25" s="305"/>
      <c r="Z25" s="305"/>
      <c r="AA25" s="613" t="e">
        <f t="shared" si="2"/>
        <v>#DIV/0!</v>
      </c>
      <c r="AB25" s="302"/>
      <c r="AC25" s="302"/>
      <c r="AD25" s="302"/>
      <c r="AE25" s="302"/>
      <c r="AF25" s="302"/>
      <c r="AG25" s="302"/>
      <c r="AH25" s="302"/>
      <c r="AI25" s="302"/>
      <c r="AJ25" s="302"/>
      <c r="AK25" s="302"/>
      <c r="AL25" s="302"/>
      <c r="AM25" s="302"/>
      <c r="AN25" s="302"/>
      <c r="AO25" s="302"/>
      <c r="AP25" s="302"/>
      <c r="AQ25" s="302"/>
      <c r="AR25" s="302"/>
      <c r="AS25" s="302"/>
      <c r="AT25" s="302"/>
      <c r="AU25" s="302"/>
      <c r="AV25" s="302"/>
      <c r="AW25" s="302"/>
      <c r="AX25" s="302"/>
      <c r="AY25" s="302"/>
      <c r="AZ25" s="302"/>
      <c r="BA25" s="302"/>
      <c r="BB25" s="302"/>
      <c r="BC25" s="302"/>
      <c r="BD25" s="302"/>
      <c r="BE25" s="302"/>
      <c r="BF25" s="302"/>
      <c r="BG25" s="302"/>
      <c r="BH25" s="302"/>
      <c r="BI25" s="302"/>
      <c r="BJ25" s="302"/>
      <c r="BK25" s="302"/>
      <c r="BL25" s="302"/>
    </row>
    <row r="26" spans="1:64" s="307" customFormat="1" ht="36.75" customHeight="1" x14ac:dyDescent="0.2">
      <c r="A26" s="615" t="s">
        <v>47</v>
      </c>
      <c r="B26" s="616">
        <f>B12+B15+B24</f>
        <v>2997</v>
      </c>
      <c r="C26" s="616">
        <v>0</v>
      </c>
      <c r="D26" s="616">
        <v>0</v>
      </c>
      <c r="E26" s="616">
        <f t="shared" ref="E26:U26" si="11">E12+E15+E24</f>
        <v>48372410</v>
      </c>
      <c r="F26" s="616">
        <f t="shared" si="11"/>
        <v>147847890</v>
      </c>
      <c r="G26" s="616">
        <f t="shared" si="11"/>
        <v>196220300</v>
      </c>
      <c r="H26" s="616">
        <f t="shared" si="11"/>
        <v>198935</v>
      </c>
      <c r="I26" s="617">
        <f t="shared" si="11"/>
        <v>0</v>
      </c>
      <c r="J26" s="617">
        <f t="shared" si="11"/>
        <v>0</v>
      </c>
      <c r="K26" s="617">
        <f t="shared" si="11"/>
        <v>0</v>
      </c>
      <c r="L26" s="617">
        <f t="shared" si="11"/>
        <v>0</v>
      </c>
      <c r="M26" s="617">
        <f t="shared" si="11"/>
        <v>0</v>
      </c>
      <c r="N26" s="617">
        <f t="shared" si="11"/>
        <v>0</v>
      </c>
      <c r="O26" s="617">
        <f t="shared" si="11"/>
        <v>0</v>
      </c>
      <c r="P26" s="617">
        <f t="shared" si="11"/>
        <v>0</v>
      </c>
      <c r="Q26" s="617">
        <f t="shared" si="11"/>
        <v>0</v>
      </c>
      <c r="R26" s="617">
        <f t="shared" si="11"/>
        <v>0</v>
      </c>
      <c r="S26" s="617">
        <f t="shared" si="11"/>
        <v>0</v>
      </c>
      <c r="T26" s="617">
        <f t="shared" si="11"/>
        <v>0</v>
      </c>
      <c r="U26" s="617">
        <f t="shared" si="11"/>
        <v>0</v>
      </c>
      <c r="V26" s="618" t="str">
        <f>IF((E26+F26)=G26,"igaz","hamis")</f>
        <v>igaz</v>
      </c>
      <c r="W26" s="616">
        <f t="shared" ref="W26:X26" si="12">W12+W15+W24</f>
        <v>198935</v>
      </c>
      <c r="X26" s="616">
        <f t="shared" si="12"/>
        <v>198935</v>
      </c>
      <c r="Y26" s="616">
        <f t="shared" ref="Y26:Z26" si="13">Y12+Y15+Y24</f>
        <v>0</v>
      </c>
      <c r="Z26" s="616">
        <f t="shared" si="13"/>
        <v>82044</v>
      </c>
      <c r="AA26" s="613">
        <f t="shared" si="2"/>
        <v>0.41241611581672405</v>
      </c>
      <c r="AB26" s="306"/>
      <c r="AC26" s="306"/>
      <c r="AD26" s="306"/>
      <c r="AE26" s="306"/>
      <c r="AF26" s="306"/>
      <c r="AG26" s="306"/>
      <c r="AH26" s="306"/>
      <c r="AI26" s="306"/>
      <c r="AJ26" s="306"/>
      <c r="AK26" s="306"/>
      <c r="AL26" s="306"/>
      <c r="AM26" s="306"/>
      <c r="AN26" s="306"/>
      <c r="AO26" s="306"/>
      <c r="AP26" s="306"/>
      <c r="AQ26" s="306"/>
      <c r="AR26" s="306"/>
      <c r="AS26" s="306"/>
      <c r="AT26" s="306"/>
      <c r="AU26" s="306"/>
      <c r="AV26" s="306"/>
      <c r="AW26" s="306"/>
      <c r="AX26" s="306"/>
      <c r="AY26" s="306"/>
      <c r="AZ26" s="306"/>
      <c r="BA26" s="306"/>
      <c r="BB26" s="306"/>
      <c r="BC26" s="306"/>
      <c r="BD26" s="306"/>
      <c r="BE26" s="306"/>
      <c r="BF26" s="306"/>
      <c r="BG26" s="306"/>
      <c r="BH26" s="306"/>
      <c r="BI26" s="306"/>
      <c r="BJ26" s="306"/>
      <c r="BK26" s="306"/>
      <c r="BL26" s="306"/>
    </row>
    <row r="27" spans="1:64" s="312" customFormat="1" ht="10.5" customHeight="1" x14ac:dyDescent="0.2">
      <c r="A27" s="308"/>
      <c r="B27" s="309"/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10"/>
      <c r="V27" s="311" t="str">
        <f>IF((E27+F27)=G27,"igaz","hamis")</f>
        <v>igaz</v>
      </c>
      <c r="W27" s="311"/>
      <c r="X27" s="309"/>
      <c r="Y27" s="309"/>
      <c r="Z27" s="309"/>
      <c r="AA27" s="309"/>
      <c r="AB27" s="309"/>
      <c r="AC27" s="309"/>
      <c r="AD27" s="309"/>
      <c r="AE27" s="309"/>
      <c r="AF27" s="309"/>
      <c r="AG27" s="309"/>
      <c r="AH27" s="309"/>
      <c r="AI27" s="309"/>
      <c r="AJ27" s="309"/>
      <c r="AK27" s="309"/>
      <c r="AL27" s="309"/>
      <c r="AM27" s="309"/>
      <c r="AN27" s="309"/>
      <c r="AO27" s="309"/>
      <c r="AP27" s="309"/>
      <c r="AQ27" s="309"/>
      <c r="AR27" s="309"/>
      <c r="AS27" s="309"/>
      <c r="AT27" s="309"/>
      <c r="AU27" s="309"/>
      <c r="AV27" s="309"/>
      <c r="AW27" s="309"/>
      <c r="AX27" s="309"/>
      <c r="AY27" s="309"/>
      <c r="AZ27" s="309"/>
      <c r="BA27" s="309"/>
      <c r="BB27" s="309"/>
      <c r="BC27" s="309"/>
      <c r="BD27" s="309"/>
      <c r="BE27" s="309"/>
      <c r="BF27" s="309"/>
      <c r="BG27" s="309"/>
      <c r="BH27" s="309"/>
      <c r="BI27" s="309"/>
      <c r="BJ27" s="309"/>
      <c r="BK27" s="309"/>
      <c r="BL27" s="309"/>
    </row>
    <row r="28" spans="1:64" s="312" customFormat="1" ht="12" hidden="1" x14ac:dyDescent="0.2">
      <c r="A28" s="308"/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  <c r="U28" s="310"/>
      <c r="V28" s="311"/>
      <c r="W28" s="311"/>
      <c r="X28" s="309"/>
      <c r="Y28" s="309"/>
      <c r="Z28" s="309"/>
      <c r="AA28" s="309"/>
      <c r="AB28" s="309"/>
      <c r="AC28" s="309"/>
      <c r="AD28" s="309"/>
      <c r="AE28" s="309"/>
      <c r="AF28" s="309"/>
      <c r="AG28" s="309"/>
      <c r="AH28" s="309"/>
      <c r="AI28" s="309"/>
      <c r="AJ28" s="309"/>
      <c r="AK28" s="309"/>
      <c r="AL28" s="309"/>
      <c r="AM28" s="309"/>
      <c r="AN28" s="309"/>
      <c r="AO28" s="309"/>
      <c r="AP28" s="309"/>
      <c r="AQ28" s="309"/>
      <c r="AR28" s="309"/>
      <c r="AS28" s="309"/>
      <c r="AT28" s="309"/>
      <c r="AU28" s="309"/>
      <c r="AV28" s="309"/>
      <c r="AW28" s="309"/>
      <c r="AX28" s="309"/>
      <c r="AY28" s="309"/>
      <c r="AZ28" s="309"/>
      <c r="BA28" s="309"/>
      <c r="BB28" s="309"/>
      <c r="BC28" s="309"/>
      <c r="BD28" s="309"/>
      <c r="BE28" s="309"/>
      <c r="BF28" s="309"/>
      <c r="BG28" s="309"/>
      <c r="BH28" s="309"/>
      <c r="BI28" s="309"/>
      <c r="BJ28" s="309"/>
      <c r="BK28" s="309"/>
      <c r="BL28" s="309"/>
    </row>
    <row r="29" spans="1:64" s="312" customFormat="1" ht="12" x14ac:dyDescent="0.2">
      <c r="A29" s="308"/>
      <c r="B29" s="309"/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10"/>
      <c r="V29" s="311"/>
      <c r="W29" s="311"/>
      <c r="X29" s="309"/>
      <c r="Y29" s="309"/>
      <c r="Z29" s="309"/>
      <c r="AA29" s="309"/>
      <c r="AB29" s="309"/>
      <c r="AC29" s="309"/>
      <c r="AD29" s="309"/>
      <c r="AE29" s="309"/>
      <c r="AF29" s="309"/>
      <c r="AG29" s="309"/>
      <c r="AH29" s="309"/>
      <c r="AI29" s="309"/>
      <c r="AJ29" s="309"/>
      <c r="AK29" s="309"/>
      <c r="AL29" s="309"/>
      <c r="AM29" s="309"/>
      <c r="AN29" s="309"/>
      <c r="AO29" s="309"/>
      <c r="AP29" s="309"/>
      <c r="AQ29" s="309"/>
      <c r="AR29" s="309"/>
      <c r="AS29" s="309"/>
      <c r="AT29" s="309"/>
      <c r="AU29" s="309"/>
      <c r="AV29" s="309"/>
      <c r="AW29" s="309"/>
      <c r="AX29" s="309"/>
      <c r="AY29" s="309"/>
      <c r="AZ29" s="309"/>
      <c r="BA29" s="309"/>
      <c r="BB29" s="309"/>
      <c r="BC29" s="309"/>
      <c r="BD29" s="309"/>
      <c r="BE29" s="309"/>
      <c r="BF29" s="309"/>
      <c r="BG29" s="309"/>
      <c r="BH29" s="309"/>
      <c r="BI29" s="309"/>
      <c r="BJ29" s="309"/>
      <c r="BK29" s="309"/>
      <c r="BL29" s="309"/>
    </row>
    <row r="30" spans="1:64" s="312" customFormat="1" ht="12" x14ac:dyDescent="0.2">
      <c r="A30" s="308"/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10"/>
      <c r="V30" s="311"/>
      <c r="W30" s="311"/>
      <c r="X30" s="309"/>
      <c r="Y30" s="309"/>
      <c r="Z30" s="309"/>
      <c r="AA30" s="309"/>
      <c r="AB30" s="309"/>
      <c r="AC30" s="309"/>
      <c r="AD30" s="309"/>
      <c r="AE30" s="309"/>
      <c r="AF30" s="309"/>
      <c r="AG30" s="309"/>
      <c r="AH30" s="309"/>
      <c r="AI30" s="309"/>
      <c r="AJ30" s="309"/>
      <c r="AK30" s="309"/>
      <c r="AL30" s="309"/>
      <c r="AM30" s="309"/>
      <c r="AN30" s="309"/>
      <c r="AO30" s="309"/>
      <c r="AP30" s="309"/>
      <c r="AQ30" s="309"/>
      <c r="AR30" s="309"/>
      <c r="AS30" s="309"/>
      <c r="AT30" s="309"/>
      <c r="AU30" s="309"/>
      <c r="AV30" s="309"/>
      <c r="AW30" s="309"/>
      <c r="AX30" s="309"/>
      <c r="AY30" s="309"/>
      <c r="AZ30" s="309"/>
      <c r="BA30" s="309"/>
      <c r="BB30" s="309"/>
      <c r="BC30" s="309"/>
      <c r="BD30" s="309"/>
      <c r="BE30" s="309"/>
      <c r="BF30" s="309"/>
      <c r="BG30" s="309"/>
      <c r="BH30" s="309"/>
      <c r="BI30" s="309"/>
      <c r="BJ30" s="309"/>
      <c r="BK30" s="309"/>
      <c r="BL30" s="309"/>
    </row>
    <row r="31" spans="1:64" s="312" customFormat="1" ht="12" x14ac:dyDescent="0.2">
      <c r="A31" s="308"/>
      <c r="B31" s="309"/>
      <c r="C31" s="309"/>
      <c r="D31" s="309"/>
      <c r="E31" s="309"/>
      <c r="F31" s="309"/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  <c r="U31" s="310"/>
      <c r="V31" s="311"/>
      <c r="W31" s="311"/>
      <c r="X31" s="309"/>
      <c r="Y31" s="309"/>
      <c r="Z31" s="309"/>
      <c r="AA31" s="309"/>
      <c r="AB31" s="309"/>
      <c r="AC31" s="309"/>
      <c r="AD31" s="309"/>
      <c r="AE31" s="309"/>
      <c r="AF31" s="309"/>
      <c r="AG31" s="309"/>
      <c r="AH31" s="309"/>
      <c r="AI31" s="309"/>
      <c r="AJ31" s="309"/>
      <c r="AK31" s="309"/>
      <c r="AL31" s="309"/>
      <c r="AM31" s="309"/>
      <c r="AN31" s="309"/>
      <c r="AO31" s="309"/>
      <c r="AP31" s="309"/>
      <c r="AQ31" s="309"/>
      <c r="AR31" s="309"/>
      <c r="AS31" s="309"/>
      <c r="AT31" s="309"/>
      <c r="AU31" s="309"/>
      <c r="AV31" s="309"/>
      <c r="AW31" s="309"/>
      <c r="AX31" s="309"/>
      <c r="AY31" s="309"/>
      <c r="AZ31" s="309"/>
      <c r="BA31" s="309"/>
      <c r="BB31" s="309"/>
      <c r="BC31" s="309"/>
      <c r="BD31" s="309"/>
      <c r="BE31" s="309"/>
      <c r="BF31" s="309"/>
      <c r="BG31" s="309"/>
      <c r="BH31" s="309"/>
      <c r="BI31" s="309"/>
      <c r="BJ31" s="309"/>
      <c r="BK31" s="309"/>
      <c r="BL31" s="309"/>
    </row>
    <row r="32" spans="1:64" s="312" customFormat="1" ht="12" x14ac:dyDescent="0.2">
      <c r="A32" s="308"/>
      <c r="B32" s="309"/>
      <c r="C32" s="309"/>
      <c r="D32" s="309"/>
      <c r="E32" s="309"/>
      <c r="F32" s="309"/>
      <c r="G32" s="309"/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  <c r="U32" s="310"/>
      <c r="V32" s="311"/>
      <c r="W32" s="311"/>
      <c r="X32" s="309"/>
      <c r="Y32" s="309"/>
      <c r="Z32" s="309"/>
      <c r="AA32" s="309"/>
      <c r="AB32" s="309"/>
      <c r="AC32" s="309"/>
      <c r="AD32" s="309"/>
      <c r="AE32" s="309"/>
      <c r="AF32" s="309"/>
      <c r="AG32" s="309"/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  <c r="AT32" s="309"/>
      <c r="AU32" s="309"/>
      <c r="AV32" s="309"/>
      <c r="AW32" s="309"/>
      <c r="AX32" s="309"/>
      <c r="AY32" s="309"/>
      <c r="AZ32" s="309"/>
      <c r="BA32" s="309"/>
      <c r="BB32" s="309"/>
      <c r="BC32" s="309"/>
      <c r="BD32" s="309"/>
      <c r="BE32" s="309"/>
      <c r="BF32" s="309"/>
      <c r="BG32" s="309"/>
      <c r="BH32" s="309"/>
      <c r="BI32" s="309"/>
      <c r="BJ32" s="309"/>
      <c r="BK32" s="309"/>
      <c r="BL32" s="309"/>
    </row>
    <row r="33" spans="1:64" s="312" customFormat="1" ht="12" x14ac:dyDescent="0.2">
      <c r="A33" s="308"/>
      <c r="B33" s="309"/>
      <c r="C33" s="309"/>
      <c r="D33" s="309"/>
      <c r="E33" s="309"/>
      <c r="F33" s="309"/>
      <c r="G33" s="309"/>
      <c r="H33" s="309"/>
      <c r="I33" s="309"/>
      <c r="J33" s="309"/>
      <c r="K33" s="309"/>
      <c r="L33" s="309"/>
      <c r="M33" s="309"/>
      <c r="N33" s="309"/>
      <c r="O33" s="309"/>
      <c r="P33" s="309"/>
      <c r="Q33" s="309"/>
      <c r="R33" s="309"/>
      <c r="S33" s="309"/>
      <c r="T33" s="309"/>
      <c r="U33" s="310"/>
      <c r="V33" s="311"/>
      <c r="W33" s="311"/>
      <c r="X33" s="309"/>
      <c r="Y33" s="309"/>
      <c r="Z33" s="309"/>
      <c r="AA33" s="309"/>
      <c r="AB33" s="309"/>
      <c r="AC33" s="309"/>
      <c r="AD33" s="309"/>
      <c r="AE33" s="309"/>
      <c r="AF33" s="309"/>
      <c r="AG33" s="309"/>
      <c r="AH33" s="309"/>
      <c r="AI33" s="309"/>
      <c r="AJ33" s="309"/>
      <c r="AK33" s="309"/>
      <c r="AL33" s="309"/>
      <c r="AM33" s="309"/>
      <c r="AN33" s="309"/>
      <c r="AO33" s="309"/>
      <c r="AP33" s="309"/>
      <c r="AQ33" s="309"/>
      <c r="AR33" s="309"/>
      <c r="AS33" s="309"/>
      <c r="AT33" s="309"/>
      <c r="AU33" s="309"/>
      <c r="AV33" s="309"/>
      <c r="AW33" s="309"/>
      <c r="AX33" s="309"/>
      <c r="AY33" s="309"/>
      <c r="AZ33" s="309"/>
      <c r="BA33" s="309"/>
      <c r="BB33" s="309"/>
      <c r="BC33" s="309"/>
      <c r="BD33" s="309"/>
      <c r="BE33" s="309"/>
      <c r="BF33" s="309"/>
      <c r="BG33" s="309"/>
      <c r="BH33" s="309"/>
      <c r="BI33" s="309"/>
      <c r="BJ33" s="309"/>
      <c r="BK33" s="309"/>
      <c r="BL33" s="309"/>
    </row>
    <row r="34" spans="1:64" s="312" customFormat="1" ht="12" x14ac:dyDescent="0.2">
      <c r="A34" s="308"/>
      <c r="B34" s="309"/>
      <c r="C34" s="309"/>
      <c r="D34" s="309"/>
      <c r="E34" s="309"/>
      <c r="F34" s="309"/>
      <c r="G34" s="309"/>
      <c r="H34" s="309"/>
      <c r="I34" s="309"/>
      <c r="J34" s="309"/>
      <c r="K34" s="309"/>
      <c r="L34" s="309"/>
      <c r="M34" s="309"/>
      <c r="N34" s="309"/>
      <c r="O34" s="309"/>
      <c r="P34" s="309"/>
      <c r="Q34" s="309"/>
      <c r="R34" s="309"/>
      <c r="S34" s="309"/>
      <c r="T34" s="309"/>
      <c r="U34" s="310"/>
      <c r="V34" s="311"/>
      <c r="W34" s="311"/>
      <c r="X34" s="309"/>
      <c r="Y34" s="309"/>
      <c r="Z34" s="309"/>
      <c r="AA34" s="309"/>
      <c r="AB34" s="309"/>
      <c r="AC34" s="309"/>
      <c r="AD34" s="309"/>
      <c r="AE34" s="309"/>
      <c r="AF34" s="309"/>
      <c r="AG34" s="309"/>
      <c r="AH34" s="309"/>
      <c r="AI34" s="309"/>
      <c r="AJ34" s="309"/>
      <c r="AK34" s="309"/>
      <c r="AL34" s="309"/>
      <c r="AM34" s="309"/>
      <c r="AN34" s="309"/>
      <c r="AO34" s="309"/>
      <c r="AP34" s="309"/>
      <c r="AQ34" s="309"/>
      <c r="AR34" s="309"/>
      <c r="AS34" s="309"/>
      <c r="AT34" s="309"/>
      <c r="AU34" s="309"/>
      <c r="AV34" s="309"/>
      <c r="AW34" s="309"/>
      <c r="AX34" s="309"/>
      <c r="AY34" s="309"/>
      <c r="AZ34" s="309"/>
      <c r="BA34" s="309"/>
      <c r="BB34" s="309"/>
      <c r="BC34" s="309"/>
      <c r="BD34" s="309"/>
      <c r="BE34" s="309"/>
      <c r="BF34" s="309"/>
      <c r="BG34" s="309"/>
      <c r="BH34" s="309"/>
      <c r="BI34" s="309"/>
      <c r="BJ34" s="309"/>
      <c r="BK34" s="309"/>
      <c r="BL34" s="309"/>
    </row>
    <row r="35" spans="1:64" s="312" customFormat="1" ht="12" x14ac:dyDescent="0.2">
      <c r="A35" s="308"/>
      <c r="B35" s="309"/>
      <c r="C35" s="309"/>
      <c r="D35" s="309"/>
      <c r="E35" s="309"/>
      <c r="F35" s="309"/>
      <c r="G35" s="309"/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  <c r="U35" s="310"/>
      <c r="V35" s="311"/>
      <c r="W35" s="311"/>
      <c r="X35" s="309"/>
      <c r="Y35" s="309"/>
      <c r="Z35" s="309"/>
      <c r="AA35" s="309"/>
      <c r="AB35" s="309"/>
      <c r="AC35" s="309"/>
      <c r="AD35" s="309"/>
      <c r="AE35" s="309"/>
      <c r="AF35" s="309"/>
      <c r="AG35" s="309"/>
      <c r="AH35" s="309"/>
      <c r="AI35" s="309"/>
      <c r="AJ35" s="309"/>
      <c r="AK35" s="309"/>
      <c r="AL35" s="309"/>
      <c r="AM35" s="309"/>
      <c r="AN35" s="309"/>
      <c r="AO35" s="309"/>
      <c r="AP35" s="309"/>
      <c r="AQ35" s="309"/>
      <c r="AR35" s="309"/>
      <c r="AS35" s="309"/>
      <c r="AT35" s="309"/>
      <c r="AU35" s="309"/>
      <c r="AV35" s="309"/>
      <c r="AW35" s="309"/>
      <c r="AX35" s="309"/>
      <c r="AY35" s="309"/>
      <c r="AZ35" s="309"/>
      <c r="BA35" s="309"/>
      <c r="BB35" s="309"/>
      <c r="BC35" s="309"/>
      <c r="BD35" s="309"/>
      <c r="BE35" s="309"/>
      <c r="BF35" s="309"/>
      <c r="BG35" s="309"/>
      <c r="BH35" s="309"/>
      <c r="BI35" s="309"/>
      <c r="BJ35" s="309"/>
      <c r="BK35" s="309"/>
      <c r="BL35" s="309"/>
    </row>
    <row r="36" spans="1:64" s="312" customFormat="1" ht="12" x14ac:dyDescent="0.2">
      <c r="A36" s="308"/>
      <c r="B36" s="309"/>
      <c r="C36" s="309"/>
      <c r="D36" s="309"/>
      <c r="E36" s="309"/>
      <c r="F36" s="309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  <c r="U36" s="310"/>
      <c r="V36" s="311"/>
      <c r="W36" s="311"/>
      <c r="X36" s="309"/>
      <c r="Y36" s="309"/>
      <c r="Z36" s="309"/>
      <c r="AA36" s="309"/>
      <c r="AB36" s="309"/>
      <c r="AC36" s="309"/>
      <c r="AD36" s="309"/>
      <c r="AE36" s="309"/>
      <c r="AF36" s="309"/>
      <c r="AG36" s="309"/>
      <c r="AH36" s="309"/>
      <c r="AI36" s="309"/>
      <c r="AJ36" s="309"/>
      <c r="AK36" s="309"/>
      <c r="AL36" s="309"/>
      <c r="AM36" s="309"/>
      <c r="AN36" s="309"/>
      <c r="AO36" s="309"/>
      <c r="AP36" s="309"/>
      <c r="AQ36" s="309"/>
      <c r="AR36" s="309"/>
      <c r="AS36" s="309"/>
      <c r="AT36" s="309"/>
      <c r="AU36" s="309"/>
      <c r="AV36" s="309"/>
      <c r="AW36" s="309"/>
      <c r="AX36" s="309"/>
      <c r="AY36" s="309"/>
      <c r="AZ36" s="309"/>
      <c r="BA36" s="309"/>
      <c r="BB36" s="309"/>
      <c r="BC36" s="309"/>
      <c r="BD36" s="309"/>
      <c r="BE36" s="309"/>
      <c r="BF36" s="309"/>
      <c r="BG36" s="309"/>
      <c r="BH36" s="309"/>
      <c r="BI36" s="309"/>
      <c r="BJ36" s="309"/>
      <c r="BK36" s="309"/>
      <c r="BL36" s="309"/>
    </row>
    <row r="37" spans="1:64" s="312" customFormat="1" ht="12" x14ac:dyDescent="0.2">
      <c r="A37" s="308"/>
      <c r="B37" s="309"/>
      <c r="C37" s="309"/>
      <c r="D37" s="309"/>
      <c r="E37" s="309"/>
      <c r="F37" s="309"/>
      <c r="G37" s="309"/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09"/>
      <c r="S37" s="309"/>
      <c r="T37" s="309"/>
      <c r="U37" s="310"/>
      <c r="V37" s="311"/>
      <c r="W37" s="311"/>
      <c r="X37" s="309"/>
      <c r="Y37" s="309"/>
      <c r="Z37" s="309"/>
      <c r="AA37" s="309"/>
      <c r="AB37" s="309"/>
      <c r="AC37" s="309"/>
      <c r="AD37" s="309"/>
      <c r="AE37" s="309"/>
      <c r="AF37" s="309"/>
      <c r="AG37" s="309"/>
      <c r="AH37" s="309"/>
      <c r="AI37" s="309"/>
      <c r="AJ37" s="309"/>
      <c r="AK37" s="309"/>
      <c r="AL37" s="309"/>
      <c r="AM37" s="309"/>
      <c r="AN37" s="309"/>
      <c r="AO37" s="309"/>
      <c r="AP37" s="309"/>
      <c r="AQ37" s="309"/>
      <c r="AR37" s="309"/>
      <c r="AS37" s="309"/>
      <c r="AT37" s="309"/>
      <c r="AU37" s="309"/>
      <c r="AV37" s="309"/>
      <c r="AW37" s="309"/>
      <c r="AX37" s="309"/>
      <c r="AY37" s="309"/>
      <c r="AZ37" s="309"/>
      <c r="BA37" s="309"/>
      <c r="BB37" s="309"/>
      <c r="BC37" s="309"/>
      <c r="BD37" s="309"/>
      <c r="BE37" s="309"/>
      <c r="BF37" s="309"/>
      <c r="BG37" s="309"/>
      <c r="BH37" s="309"/>
      <c r="BI37" s="309"/>
      <c r="BJ37" s="309"/>
      <c r="BK37" s="309"/>
      <c r="BL37" s="309"/>
    </row>
    <row r="38" spans="1:64" s="312" customFormat="1" ht="12" x14ac:dyDescent="0.2">
      <c r="A38" s="308"/>
      <c r="B38" s="309"/>
      <c r="C38" s="309"/>
      <c r="D38" s="309"/>
      <c r="E38" s="309"/>
      <c r="F38" s="309"/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10"/>
      <c r="V38" s="311"/>
      <c r="W38" s="311"/>
      <c r="X38" s="309"/>
      <c r="Y38" s="309"/>
      <c r="Z38" s="309"/>
      <c r="AA38" s="309"/>
      <c r="AB38" s="309"/>
      <c r="AC38" s="309"/>
      <c r="AD38" s="309"/>
      <c r="AE38" s="309"/>
      <c r="AF38" s="309"/>
      <c r="AG38" s="309"/>
      <c r="AH38" s="309"/>
      <c r="AI38" s="309"/>
      <c r="AJ38" s="309"/>
      <c r="AK38" s="309"/>
      <c r="AL38" s="309"/>
      <c r="AM38" s="309"/>
      <c r="AN38" s="309"/>
      <c r="AO38" s="309"/>
      <c r="AP38" s="309"/>
      <c r="AQ38" s="309"/>
      <c r="AR38" s="309"/>
      <c r="AS38" s="309"/>
      <c r="AT38" s="309"/>
      <c r="AU38" s="309"/>
      <c r="AV38" s="309"/>
      <c r="AW38" s="309"/>
      <c r="AX38" s="309"/>
      <c r="AY38" s="309"/>
      <c r="AZ38" s="309"/>
      <c r="BA38" s="309"/>
      <c r="BB38" s="309"/>
      <c r="BC38" s="309"/>
      <c r="BD38" s="309"/>
      <c r="BE38" s="309"/>
      <c r="BF38" s="309"/>
      <c r="BG38" s="309"/>
      <c r="BH38" s="309"/>
      <c r="BI38" s="309"/>
      <c r="BJ38" s="309"/>
      <c r="BK38" s="309"/>
      <c r="BL38" s="309"/>
    </row>
    <row r="39" spans="1:64" s="312" customFormat="1" ht="12" x14ac:dyDescent="0.2">
      <c r="A39" s="308"/>
      <c r="B39" s="309"/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  <c r="T39" s="309"/>
      <c r="U39" s="310"/>
      <c r="V39" s="311"/>
      <c r="W39" s="311"/>
      <c r="X39" s="309"/>
      <c r="Y39" s="309"/>
      <c r="Z39" s="309"/>
      <c r="AA39" s="309"/>
      <c r="AB39" s="309"/>
      <c r="AC39" s="309"/>
      <c r="AD39" s="309"/>
      <c r="AE39" s="309"/>
      <c r="AF39" s="309"/>
      <c r="AG39" s="309"/>
      <c r="AH39" s="309"/>
      <c r="AI39" s="309"/>
      <c r="AJ39" s="309"/>
      <c r="AK39" s="309"/>
      <c r="AL39" s="309"/>
      <c r="AM39" s="309"/>
      <c r="AN39" s="309"/>
      <c r="AO39" s="309"/>
      <c r="AP39" s="309"/>
      <c r="AQ39" s="309"/>
      <c r="AR39" s="309"/>
      <c r="AS39" s="309"/>
      <c r="AT39" s="309"/>
      <c r="AU39" s="309"/>
      <c r="AV39" s="309"/>
      <c r="AW39" s="309"/>
      <c r="AX39" s="309"/>
      <c r="AY39" s="309"/>
      <c r="AZ39" s="309"/>
      <c r="BA39" s="309"/>
      <c r="BB39" s="309"/>
      <c r="BC39" s="309"/>
      <c r="BD39" s="309"/>
      <c r="BE39" s="309"/>
      <c r="BF39" s="309"/>
      <c r="BG39" s="309"/>
      <c r="BH39" s="309"/>
      <c r="BI39" s="309"/>
      <c r="BJ39" s="309"/>
      <c r="BK39" s="309"/>
      <c r="BL39" s="309"/>
    </row>
    <row r="40" spans="1:64" s="312" customFormat="1" ht="12" x14ac:dyDescent="0.2">
      <c r="A40" s="308"/>
      <c r="B40" s="309"/>
      <c r="C40" s="309"/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309"/>
      <c r="R40" s="309"/>
      <c r="S40" s="309"/>
      <c r="T40" s="309"/>
      <c r="U40" s="310"/>
      <c r="V40" s="311"/>
      <c r="W40" s="311"/>
      <c r="X40" s="309"/>
      <c r="Y40" s="309"/>
      <c r="Z40" s="309"/>
      <c r="AA40" s="309"/>
      <c r="AB40" s="309"/>
      <c r="AC40" s="309"/>
      <c r="AD40" s="309"/>
      <c r="AE40" s="309"/>
      <c r="AF40" s="309"/>
      <c r="AG40" s="309"/>
      <c r="AH40" s="309"/>
      <c r="AI40" s="309"/>
      <c r="AJ40" s="309"/>
      <c r="AK40" s="309"/>
      <c r="AL40" s="309"/>
      <c r="AM40" s="309"/>
      <c r="AN40" s="309"/>
      <c r="AO40" s="309"/>
      <c r="AP40" s="309"/>
      <c r="AQ40" s="309"/>
      <c r="AR40" s="309"/>
      <c r="AS40" s="309"/>
      <c r="AT40" s="309"/>
      <c r="AU40" s="309"/>
      <c r="AV40" s="309"/>
      <c r="AW40" s="309"/>
      <c r="AX40" s="309"/>
      <c r="AY40" s="309"/>
      <c r="AZ40" s="309"/>
      <c r="BA40" s="309"/>
      <c r="BB40" s="309"/>
      <c r="BC40" s="309"/>
      <c r="BD40" s="309"/>
      <c r="BE40" s="309"/>
      <c r="BF40" s="309"/>
      <c r="BG40" s="309"/>
      <c r="BH40" s="309"/>
      <c r="BI40" s="309"/>
      <c r="BJ40" s="309"/>
      <c r="BK40" s="309"/>
      <c r="BL40" s="309"/>
    </row>
    <row r="41" spans="1:64" s="312" customFormat="1" ht="12" x14ac:dyDescent="0.2">
      <c r="A41" s="308"/>
      <c r="B41" s="309"/>
      <c r="C41" s="309"/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  <c r="O41" s="309"/>
      <c r="P41" s="309"/>
      <c r="Q41" s="309"/>
      <c r="R41" s="309"/>
      <c r="S41" s="309"/>
      <c r="T41" s="309"/>
      <c r="U41" s="310"/>
      <c r="V41" s="311"/>
      <c r="W41" s="311"/>
      <c r="X41" s="309"/>
      <c r="Y41" s="309"/>
      <c r="Z41" s="309"/>
      <c r="AA41" s="309"/>
      <c r="AB41" s="309"/>
      <c r="AC41" s="309"/>
      <c r="AD41" s="309"/>
      <c r="AE41" s="309"/>
      <c r="AF41" s="309"/>
      <c r="AG41" s="309"/>
      <c r="AH41" s="309"/>
      <c r="AI41" s="309"/>
      <c r="AJ41" s="309"/>
      <c r="AK41" s="309"/>
      <c r="AL41" s="309"/>
      <c r="AM41" s="309"/>
      <c r="AN41" s="309"/>
      <c r="AO41" s="309"/>
      <c r="AP41" s="309"/>
      <c r="AQ41" s="309"/>
      <c r="AR41" s="309"/>
      <c r="AS41" s="309"/>
      <c r="AT41" s="309"/>
      <c r="AU41" s="309"/>
      <c r="AV41" s="309"/>
      <c r="AW41" s="309"/>
      <c r="AX41" s="309"/>
      <c r="AY41" s="309"/>
      <c r="AZ41" s="309"/>
      <c r="BA41" s="309"/>
      <c r="BB41" s="309"/>
      <c r="BC41" s="309"/>
      <c r="BD41" s="309"/>
      <c r="BE41" s="309"/>
      <c r="BF41" s="309"/>
      <c r="BG41" s="309"/>
      <c r="BH41" s="309"/>
      <c r="BI41" s="309"/>
      <c r="BJ41" s="309"/>
      <c r="BK41" s="309"/>
      <c r="BL41" s="309"/>
    </row>
  </sheetData>
  <mergeCells count="3">
    <mergeCell ref="A2:AA2"/>
    <mergeCell ref="H1:AA1"/>
    <mergeCell ref="Z3:AA3"/>
  </mergeCells>
  <printOptions horizontalCentered="1"/>
  <pageMargins left="0.19685039370078741" right="0" top="0" bottom="0" header="0.51181102362204722" footer="0.51181102362204722"/>
  <pageSetup paperSize="9" orientation="portrait" horizontalDpi="300" verticalDpi="300" r:id="rId1"/>
  <headerFooter alignWithMargins="0"/>
  <colBreaks count="1" manualBreakCount="1">
    <brk id="8" min="1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17</vt:i4>
      </vt:variant>
    </vt:vector>
  </HeadingPairs>
  <TitlesOfParts>
    <vt:vector size="29" baseType="lpstr">
      <vt:lpstr>1 melléklet</vt:lpstr>
      <vt:lpstr>2. melléklet  </vt:lpstr>
      <vt:lpstr>2. melléklet</vt:lpstr>
      <vt:lpstr>4 m eu</vt:lpstr>
      <vt:lpstr>4 melléklet eu</vt:lpstr>
      <vt:lpstr>3. melléklet</vt:lpstr>
      <vt:lpstr>6 melléklet</vt:lpstr>
      <vt:lpstr>4 mell</vt:lpstr>
      <vt:lpstr>4. melléklet</vt:lpstr>
      <vt:lpstr>8 melléklet</vt:lpstr>
      <vt:lpstr>5. melléklet</vt:lpstr>
      <vt:lpstr>10 melléklet</vt:lpstr>
      <vt:lpstr>'1 melléklet'!Nyomtatási_cím</vt:lpstr>
      <vt:lpstr>'10 melléklet'!Nyomtatási_cím</vt:lpstr>
      <vt:lpstr>'4 m eu'!Nyomtatási_cím</vt:lpstr>
      <vt:lpstr>'4 melléklet eu'!Nyomtatási_cím</vt:lpstr>
      <vt:lpstr>'4. melléklet'!Nyomtatási_cím</vt:lpstr>
      <vt:lpstr>'5. melléklet'!Nyomtatási_cím</vt:lpstr>
      <vt:lpstr>'6 melléklet'!Nyomtatási_cím</vt:lpstr>
      <vt:lpstr>'8 melléklet'!Nyomtatási_cím</vt:lpstr>
      <vt:lpstr>'1 melléklet'!Nyomtatási_terület</vt:lpstr>
      <vt:lpstr>'10 melléklet'!Nyomtatási_terület</vt:lpstr>
      <vt:lpstr>'2. melléklet'!Nyomtatási_terület</vt:lpstr>
      <vt:lpstr>'4 m eu'!Nyomtatási_terület</vt:lpstr>
      <vt:lpstr>'4 melléklet eu'!Nyomtatási_terület</vt:lpstr>
      <vt:lpstr>'4. melléklet'!Nyomtatási_terület</vt:lpstr>
      <vt:lpstr>'5. melléklet'!Nyomtatási_terület</vt:lpstr>
      <vt:lpstr>'6 melléklet'!Nyomtatási_terület</vt:lpstr>
      <vt:lpstr>'8 melléklet'!Nyomtatási_terület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2014-09-09T13:28:51Z</cp:lastPrinted>
  <dcterms:created xsi:type="dcterms:W3CDTF">1997-01-17T14:02:09Z</dcterms:created>
  <dcterms:modified xsi:type="dcterms:W3CDTF">2014-09-09T13:48:55Z</dcterms:modified>
</cp:coreProperties>
</file>