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2014\ELŐIRÁNYZAT-módosítás 2014\4 ei mód - 2015 január\"/>
    </mc:Choice>
  </mc:AlternateContent>
  <bookViews>
    <workbookView xWindow="360" yWindow="315" windowWidth="12120" windowHeight="8640" activeTab="3"/>
  </bookViews>
  <sheets>
    <sheet name="1 melléklet" sheetId="23" r:id="rId1"/>
    <sheet name="2. melléklet  " sheetId="25" r:id="rId2"/>
    <sheet name="3 melléklet" sheetId="17" r:id="rId3"/>
    <sheet name="4 melléklet (2)" sheetId="27" r:id="rId4"/>
    <sheet name="4 melléklet" sheetId="3" state="hidden" r:id="rId5"/>
  </sheets>
  <externalReferences>
    <externalReference r:id="rId6"/>
    <externalReference r:id="rId7"/>
  </externalReferences>
  <definedNames>
    <definedName name="BuiltIn_Print_Area___1" localSheetId="3">#REF!</definedName>
    <definedName name="BuiltIn_Print_Area___1">#REF!</definedName>
    <definedName name="BuiltIn_Print_Area___3">"$2_tábla.$a$1:$iv$#ref!"</definedName>
    <definedName name="BuiltIn_Print_Titles___1" localSheetId="3">#REF!</definedName>
    <definedName name="BuiltIn_Print_Titles___1">#REF!</definedName>
    <definedName name="BuiltIn_Print_Titles___3" localSheetId="3">#REF!</definedName>
    <definedName name="BuiltIn_Print_Titles___3">#REF!</definedName>
    <definedName name="BuiltIn_Print_Titles___4" localSheetId="3">#REF!</definedName>
    <definedName name="BuiltIn_Print_Titles___4">#REF!</definedName>
    <definedName name="BuiltIn_Print_Titles___6" localSheetId="3">#REF!</definedName>
    <definedName name="BuiltIn_Print_Titles___6">#REF!</definedName>
    <definedName name="enczi">[1]rszakfössz!$D$123</definedName>
    <definedName name="_xlnm.Print_Titles" localSheetId="0">'1 melléklet'!$A:$B</definedName>
    <definedName name="_xlnm.Print_Area" localSheetId="0">'1 melléklet'!$B$1:$AR$57</definedName>
    <definedName name="_xlnm.Print_Area" localSheetId="2">'3 melléklet'!$A$1:$D$44</definedName>
  </definedNames>
  <calcPr calcId="152511"/>
</workbook>
</file>

<file path=xl/calcChain.xml><?xml version="1.0" encoding="utf-8"?>
<calcChain xmlns="http://schemas.openxmlformats.org/spreadsheetml/2006/main">
  <c r="B34" i="17" l="1"/>
  <c r="B42" i="17" s="1"/>
  <c r="C29" i="17"/>
  <c r="C30" i="17"/>
  <c r="D30" i="17" s="1"/>
  <c r="D29" i="17"/>
  <c r="D22" i="17"/>
  <c r="B21" i="17"/>
  <c r="H12" i="25" l="1"/>
  <c r="G12" i="25"/>
  <c r="H38" i="23"/>
  <c r="C12" i="27" l="1"/>
  <c r="D12" i="27" s="1"/>
  <c r="C7" i="27"/>
  <c r="D9" i="23" l="1"/>
  <c r="D13" i="23"/>
  <c r="D21" i="23"/>
  <c r="D20" i="23"/>
  <c r="P9" i="23"/>
  <c r="P8" i="23"/>
  <c r="P7" i="23"/>
  <c r="D11" i="23"/>
  <c r="D23" i="23"/>
  <c r="D19" i="23"/>
  <c r="D8" i="23"/>
  <c r="D7" i="23"/>
  <c r="AB8" i="23"/>
  <c r="AB7" i="23"/>
  <c r="J8" i="23" l="1"/>
  <c r="J7" i="23"/>
  <c r="D33" i="23"/>
  <c r="J42" i="23"/>
  <c r="J10" i="23"/>
  <c r="D26" i="23"/>
  <c r="D15" i="23"/>
  <c r="D10" i="23"/>
  <c r="AH7" i="23"/>
  <c r="AB9" i="23"/>
  <c r="AB21" i="23"/>
  <c r="AH23" i="23"/>
  <c r="P23" i="23"/>
  <c r="V23" i="23"/>
  <c r="J23" i="23"/>
  <c r="J21" i="23"/>
  <c r="AH9" i="23"/>
  <c r="AH8" i="23"/>
  <c r="V9" i="23"/>
  <c r="V8" i="23"/>
  <c r="V7" i="23"/>
  <c r="J9" i="23"/>
  <c r="B38" i="17" l="1"/>
  <c r="C16" i="25"/>
  <c r="B40" i="17"/>
  <c r="C40" i="17"/>
  <c r="D39" i="17"/>
  <c r="D40" i="17" s="1"/>
  <c r="B36" i="17"/>
  <c r="C36" i="17"/>
  <c r="D35" i="17"/>
  <c r="D36" i="17" s="1"/>
  <c r="C34" i="17"/>
  <c r="D33" i="17"/>
  <c r="D34" i="17" s="1"/>
  <c r="D28" i="17"/>
  <c r="D21" i="17"/>
  <c r="C8" i="27"/>
  <c r="B8" i="27"/>
  <c r="D13" i="27"/>
  <c r="D8" i="27" s="1"/>
  <c r="C6" i="27"/>
  <c r="D14" i="27"/>
  <c r="C14" i="27"/>
  <c r="B14" i="27"/>
  <c r="D11" i="27"/>
  <c r="D10" i="27"/>
  <c r="D9" i="27"/>
  <c r="D7" i="27"/>
  <c r="D6" i="27" s="1"/>
  <c r="B6" i="27"/>
  <c r="D20" i="27" l="1"/>
  <c r="C20" i="27"/>
  <c r="B20" i="27"/>
  <c r="D27" i="17"/>
  <c r="AH12" i="23" l="1"/>
  <c r="AH17" i="23" s="1"/>
  <c r="D12" i="3"/>
  <c r="C12" i="3"/>
  <c r="B12" i="3"/>
  <c r="D11" i="3"/>
  <c r="D10" i="3"/>
  <c r="D9" i="3"/>
  <c r="C8" i="3"/>
  <c r="B8" i="3"/>
  <c r="D7" i="3"/>
  <c r="D6" i="3" s="1"/>
  <c r="B6" i="3"/>
  <c r="B18" i="3" s="1"/>
  <c r="I12" i="25"/>
  <c r="D43" i="25"/>
  <c r="E43" i="25"/>
  <c r="D38" i="23"/>
  <c r="AN38" i="23" s="1"/>
  <c r="AB48" i="23"/>
  <c r="AH48" i="23"/>
  <c r="V48" i="23"/>
  <c r="P48" i="23"/>
  <c r="J48" i="23"/>
  <c r="V45" i="23"/>
  <c r="V52" i="23" s="1"/>
  <c r="AH45" i="23"/>
  <c r="AH52" i="23" s="1"/>
  <c r="AH35" i="23"/>
  <c r="AH28" i="23"/>
  <c r="AH24" i="23"/>
  <c r="AI24" i="23" s="1"/>
  <c r="AJ24" i="23" s="1"/>
  <c r="AH16" i="23"/>
  <c r="AB45" i="23"/>
  <c r="AB52" i="23" s="1"/>
  <c r="AB35" i="23"/>
  <c r="AB28" i="23"/>
  <c r="AB24" i="23"/>
  <c r="AB29" i="23" s="1"/>
  <c r="AB16" i="23"/>
  <c r="AB12" i="23"/>
  <c r="V35" i="23"/>
  <c r="V28" i="23"/>
  <c r="V24" i="23"/>
  <c r="V29" i="23" s="1"/>
  <c r="V16" i="23"/>
  <c r="V12" i="23"/>
  <c r="P45" i="23"/>
  <c r="P35" i="23"/>
  <c r="P28" i="23"/>
  <c r="P24" i="23"/>
  <c r="P16" i="23"/>
  <c r="P12" i="23"/>
  <c r="P17" i="23" s="1"/>
  <c r="J45" i="23"/>
  <c r="J35" i="23"/>
  <c r="J28" i="23"/>
  <c r="J24" i="23"/>
  <c r="J16" i="23"/>
  <c r="J12" i="23"/>
  <c r="D45" i="23"/>
  <c r="D28" i="23"/>
  <c r="AN28" i="23" s="1"/>
  <c r="D24" i="23"/>
  <c r="AN43" i="23"/>
  <c r="D16" i="25" s="1"/>
  <c r="D15" i="25" s="1"/>
  <c r="D22" i="25" s="1"/>
  <c r="AN13" i="23"/>
  <c r="H32" i="25" s="1"/>
  <c r="AC9" i="23"/>
  <c r="AD9" i="23" s="1"/>
  <c r="K7" i="23"/>
  <c r="L7" i="23" s="1"/>
  <c r="AI8" i="23"/>
  <c r="AC8" i="23"/>
  <c r="AD8" i="23" s="1"/>
  <c r="AC7" i="23"/>
  <c r="AD7" i="23" s="1"/>
  <c r="C38" i="17"/>
  <c r="D37" i="17"/>
  <c r="D38" i="17" s="1"/>
  <c r="D17" i="17"/>
  <c r="D18" i="17"/>
  <c r="D19" i="17"/>
  <c r="D20" i="17"/>
  <c r="D23" i="17"/>
  <c r="D24" i="17"/>
  <c r="D25" i="17"/>
  <c r="D31" i="17"/>
  <c r="D16" i="17"/>
  <c r="D9" i="17"/>
  <c r="C11" i="17"/>
  <c r="C13" i="17" s="1"/>
  <c r="C32" i="17"/>
  <c r="C42" i="17" s="1"/>
  <c r="AM8" i="23"/>
  <c r="G8" i="25" s="1"/>
  <c r="AM9" i="23"/>
  <c r="G9" i="25" s="1"/>
  <c r="AM10" i="23"/>
  <c r="G10" i="25" s="1"/>
  <c r="AN10" i="23"/>
  <c r="H10" i="25" s="1"/>
  <c r="AM11" i="23"/>
  <c r="AM14" i="23"/>
  <c r="G34" i="25" s="1"/>
  <c r="AN14" i="23"/>
  <c r="H34" i="25" s="1"/>
  <c r="AM15" i="23"/>
  <c r="AM18" i="23"/>
  <c r="AN18" i="23"/>
  <c r="AN19" i="23"/>
  <c r="D7" i="25" s="1"/>
  <c r="AM20" i="23"/>
  <c r="C10" i="25" s="1"/>
  <c r="AN20" i="23"/>
  <c r="D10" i="25" s="1"/>
  <c r="AN21" i="23"/>
  <c r="D8" i="25" s="1"/>
  <c r="AM22" i="23"/>
  <c r="AN22" i="23"/>
  <c r="D11" i="25" s="1"/>
  <c r="AM23" i="23"/>
  <c r="C13" i="25" s="1"/>
  <c r="AN23" i="23"/>
  <c r="D13" i="25" s="1"/>
  <c r="AM25" i="23"/>
  <c r="AN25" i="23"/>
  <c r="D34" i="25" s="1"/>
  <c r="AM26" i="23"/>
  <c r="C32" i="25" s="1"/>
  <c r="AN26" i="23"/>
  <c r="D32" i="25" s="1"/>
  <c r="AN27" i="23"/>
  <c r="D35" i="25" s="1"/>
  <c r="AM30" i="23"/>
  <c r="AN30" i="23"/>
  <c r="AM31" i="23"/>
  <c r="AN31" i="23"/>
  <c r="H41" i="25" s="1"/>
  <c r="H48" i="25" s="1"/>
  <c r="AM32" i="23"/>
  <c r="G15" i="25" s="1"/>
  <c r="G22" i="25" s="1"/>
  <c r="AN32" i="23"/>
  <c r="H15" i="25" s="1"/>
  <c r="H22" i="25" s="1"/>
  <c r="AM33" i="23"/>
  <c r="AM34" i="23"/>
  <c r="AN34" i="23"/>
  <c r="AM36" i="23"/>
  <c r="AN36" i="23"/>
  <c r="AN37" i="23"/>
  <c r="AM39" i="23"/>
  <c r="AN39" i="23"/>
  <c r="AM40" i="23"/>
  <c r="AN40" i="23"/>
  <c r="AM41" i="23"/>
  <c r="AN41" i="23"/>
  <c r="AM42" i="23"/>
  <c r="AM43" i="23"/>
  <c r="AM44" i="23"/>
  <c r="AN44" i="23"/>
  <c r="AN46" i="23"/>
  <c r="AM47" i="23"/>
  <c r="C40" i="25" s="1"/>
  <c r="AN47" i="23"/>
  <c r="D40" i="25" s="1"/>
  <c r="D39" i="25"/>
  <c r="AN49" i="23"/>
  <c r="AN50" i="23"/>
  <c r="AM53" i="23"/>
  <c r="AN53" i="23"/>
  <c r="AN54" i="23"/>
  <c r="AM55" i="23"/>
  <c r="AN55" i="23"/>
  <c r="AM56" i="23"/>
  <c r="AN56" i="23"/>
  <c r="AM57" i="23"/>
  <c r="AN57" i="23"/>
  <c r="AI57" i="23"/>
  <c r="AJ57" i="23"/>
  <c r="AI56" i="23"/>
  <c r="AJ56" i="23" s="1"/>
  <c r="AI55" i="23"/>
  <c r="AJ55" i="23"/>
  <c r="AI54" i="23"/>
  <c r="AJ54" i="23" s="1"/>
  <c r="AI53" i="23"/>
  <c r="AJ53" i="23" s="1"/>
  <c r="AI47" i="23"/>
  <c r="AJ47" i="23" s="1"/>
  <c r="AI46" i="23"/>
  <c r="AJ46" i="23" s="1"/>
  <c r="AI44" i="23"/>
  <c r="AJ44" i="23" s="1"/>
  <c r="AI43" i="23"/>
  <c r="AJ43" i="23"/>
  <c r="AI42" i="23"/>
  <c r="AJ42" i="23" s="1"/>
  <c r="AI41" i="23"/>
  <c r="AJ41" i="23"/>
  <c r="AI40" i="23"/>
  <c r="AJ40" i="23" s="1"/>
  <c r="AI39" i="23"/>
  <c r="AJ39" i="23" s="1"/>
  <c r="AP39" i="23" s="1"/>
  <c r="AI38" i="23"/>
  <c r="AJ38" i="23" s="1"/>
  <c r="AI37" i="23"/>
  <c r="AJ37" i="23" s="1"/>
  <c r="AI36" i="23"/>
  <c r="AJ36" i="23" s="1"/>
  <c r="AI34" i="23"/>
  <c r="AJ34" i="23"/>
  <c r="AI33" i="23"/>
  <c r="AJ33" i="23" s="1"/>
  <c r="AI32" i="23"/>
  <c r="AJ32" i="23"/>
  <c r="AI31" i="23"/>
  <c r="AJ31" i="23" s="1"/>
  <c r="AI30" i="23"/>
  <c r="AJ30" i="23" s="1"/>
  <c r="AI27" i="23"/>
  <c r="AJ27" i="23" s="1"/>
  <c r="AI26" i="23"/>
  <c r="AJ26" i="23" s="1"/>
  <c r="AI25" i="23"/>
  <c r="AJ25" i="23" s="1"/>
  <c r="AI23" i="23"/>
  <c r="AJ23" i="23" s="1"/>
  <c r="AI22" i="23"/>
  <c r="AJ22" i="23" s="1"/>
  <c r="AI21" i="23"/>
  <c r="AJ21" i="23"/>
  <c r="AI20" i="23"/>
  <c r="AJ20" i="23" s="1"/>
  <c r="AI19" i="23"/>
  <c r="AJ19" i="23" s="1"/>
  <c r="AI18" i="23"/>
  <c r="AJ18" i="23" s="1"/>
  <c r="AI15" i="23"/>
  <c r="AJ15" i="23" s="1"/>
  <c r="AI14" i="23"/>
  <c r="AJ14" i="23" s="1"/>
  <c r="AI13" i="23"/>
  <c r="AJ13" i="23" s="1"/>
  <c r="AI11" i="23"/>
  <c r="AJ11" i="23" s="1"/>
  <c r="AI10" i="23"/>
  <c r="AJ10" i="23"/>
  <c r="AI9" i="23"/>
  <c r="AI7" i="23"/>
  <c r="AC57" i="23"/>
  <c r="AD57" i="23" s="1"/>
  <c r="AC56" i="23"/>
  <c r="AD56" i="23" s="1"/>
  <c r="AC55" i="23"/>
  <c r="AD55" i="23" s="1"/>
  <c r="AC54" i="23"/>
  <c r="AD54" i="23" s="1"/>
  <c r="AC53" i="23"/>
  <c r="AD53" i="23" s="1"/>
  <c r="AC47" i="23"/>
  <c r="AD47" i="23"/>
  <c r="AD46" i="23"/>
  <c r="AC46" i="23"/>
  <c r="AC44" i="23"/>
  <c r="AC43" i="23"/>
  <c r="AD43" i="23" s="1"/>
  <c r="AC42" i="23"/>
  <c r="AD42" i="23" s="1"/>
  <c r="AC41" i="23"/>
  <c r="AD41" i="23"/>
  <c r="AC40" i="23"/>
  <c r="AD40" i="23" s="1"/>
  <c r="AC39" i="23"/>
  <c r="AD39" i="23" s="1"/>
  <c r="AC38" i="23"/>
  <c r="AD38" i="23" s="1"/>
  <c r="AC37" i="23"/>
  <c r="AD37" i="23" s="1"/>
  <c r="AC36" i="23"/>
  <c r="AD36" i="23" s="1"/>
  <c r="AC34" i="23"/>
  <c r="AD34" i="23" s="1"/>
  <c r="AP34" i="23" s="1"/>
  <c r="AC33" i="23"/>
  <c r="AD33" i="23"/>
  <c r="AC32" i="23"/>
  <c r="AD32" i="23" s="1"/>
  <c r="AC31" i="23"/>
  <c r="AD31" i="23"/>
  <c r="AC30" i="23"/>
  <c r="AD30" i="23" s="1"/>
  <c r="AC27" i="23"/>
  <c r="AD27" i="23"/>
  <c r="AC26" i="23"/>
  <c r="AD26" i="23" s="1"/>
  <c r="AC25" i="23"/>
  <c r="AD25" i="23"/>
  <c r="AC23" i="23"/>
  <c r="AD23" i="23" s="1"/>
  <c r="AC22" i="23"/>
  <c r="AD22" i="23" s="1"/>
  <c r="AC21" i="23"/>
  <c r="AD21" i="23"/>
  <c r="AC20" i="23"/>
  <c r="AD20" i="23" s="1"/>
  <c r="AC19" i="23"/>
  <c r="AD19" i="23"/>
  <c r="AC18" i="23"/>
  <c r="AD18" i="23" s="1"/>
  <c r="AC15" i="23"/>
  <c r="AD15" i="23"/>
  <c r="AC14" i="23"/>
  <c r="AD14" i="23" s="1"/>
  <c r="AC13" i="23"/>
  <c r="AD13" i="23" s="1"/>
  <c r="AC11" i="23"/>
  <c r="AD11" i="23" s="1"/>
  <c r="AC10" i="23"/>
  <c r="AD10" i="23" s="1"/>
  <c r="W57" i="23"/>
  <c r="X57" i="23" s="1"/>
  <c r="W56" i="23"/>
  <c r="X56" i="23" s="1"/>
  <c r="AP56" i="23" s="1"/>
  <c r="X55" i="23"/>
  <c r="W55" i="23"/>
  <c r="W53" i="23"/>
  <c r="X53" i="23" s="1"/>
  <c r="X47" i="23"/>
  <c r="W47" i="23"/>
  <c r="W46" i="23"/>
  <c r="X46" i="23" s="1"/>
  <c r="W44" i="23"/>
  <c r="X44" i="23" s="1"/>
  <c r="W43" i="23"/>
  <c r="X43" i="23" s="1"/>
  <c r="X41" i="23"/>
  <c r="W41" i="23"/>
  <c r="W40" i="23"/>
  <c r="X39" i="23"/>
  <c r="W39" i="23"/>
  <c r="W38" i="23"/>
  <c r="X38" i="23" s="1"/>
  <c r="X37" i="23"/>
  <c r="W37" i="23"/>
  <c r="W36" i="23"/>
  <c r="X34" i="23"/>
  <c r="W34" i="23"/>
  <c r="W33" i="23"/>
  <c r="X33" i="23" s="1"/>
  <c r="X32" i="23"/>
  <c r="W32" i="23"/>
  <c r="W31" i="23"/>
  <c r="X30" i="23"/>
  <c r="W30" i="23"/>
  <c r="W27" i="23"/>
  <c r="X27" i="23" s="1"/>
  <c r="X26" i="23"/>
  <c r="W26" i="23"/>
  <c r="W25" i="23"/>
  <c r="X25" i="23" s="1"/>
  <c r="W23" i="23"/>
  <c r="X23" i="23" s="1"/>
  <c r="W22" i="23"/>
  <c r="X22" i="23"/>
  <c r="W21" i="23"/>
  <c r="X21" i="23"/>
  <c r="W20" i="23"/>
  <c r="X20" i="23"/>
  <c r="W19" i="23"/>
  <c r="X19" i="23"/>
  <c r="W18" i="23"/>
  <c r="X18" i="23"/>
  <c r="W15" i="23"/>
  <c r="X15" i="23"/>
  <c r="W14" i="23"/>
  <c r="X14" i="23"/>
  <c r="W13" i="23"/>
  <c r="X13" i="23" s="1"/>
  <c r="W11" i="23"/>
  <c r="X11" i="23"/>
  <c r="W10" i="23"/>
  <c r="X10" i="23"/>
  <c r="W9" i="23"/>
  <c r="X9" i="23" s="1"/>
  <c r="W8" i="23"/>
  <c r="X8" i="23" s="1"/>
  <c r="W7" i="23"/>
  <c r="X7" i="23" s="1"/>
  <c r="Q57" i="23"/>
  <c r="R57" i="23"/>
  <c r="Q56" i="23"/>
  <c r="R56" i="23"/>
  <c r="Q55" i="23"/>
  <c r="R55" i="23"/>
  <c r="Q54" i="23"/>
  <c r="R54" i="23"/>
  <c r="Q53" i="23"/>
  <c r="R53" i="23"/>
  <c r="Q47" i="23"/>
  <c r="R47" i="23"/>
  <c r="Q46" i="23"/>
  <c r="R46" i="23"/>
  <c r="Q44" i="23"/>
  <c r="R44" i="23"/>
  <c r="Q43" i="23"/>
  <c r="R43" i="23"/>
  <c r="Q42" i="23"/>
  <c r="R42" i="23" s="1"/>
  <c r="Q41" i="23"/>
  <c r="R41" i="23" s="1"/>
  <c r="Q40" i="23"/>
  <c r="R40" i="23"/>
  <c r="Q39" i="23"/>
  <c r="R39" i="23" s="1"/>
  <c r="Q38" i="23"/>
  <c r="R38" i="23"/>
  <c r="Q37" i="23"/>
  <c r="R37" i="23" s="1"/>
  <c r="Q36" i="23"/>
  <c r="R36" i="23"/>
  <c r="Q34" i="23"/>
  <c r="R34" i="23" s="1"/>
  <c r="Q33" i="23"/>
  <c r="R33" i="23"/>
  <c r="Q32" i="23"/>
  <c r="R32" i="23" s="1"/>
  <c r="Q31" i="23"/>
  <c r="R31" i="23"/>
  <c r="Q30" i="23"/>
  <c r="R30" i="23" s="1"/>
  <c r="Q27" i="23"/>
  <c r="R27" i="23" s="1"/>
  <c r="Q26" i="23"/>
  <c r="R26" i="23"/>
  <c r="Q25" i="23"/>
  <c r="R25" i="23" s="1"/>
  <c r="Q23" i="23"/>
  <c r="R23" i="23" s="1"/>
  <c r="Q22" i="23"/>
  <c r="R22" i="23" s="1"/>
  <c r="Q21" i="23"/>
  <c r="R21" i="23"/>
  <c r="Q20" i="23"/>
  <c r="R20" i="23" s="1"/>
  <c r="Q19" i="23"/>
  <c r="R19" i="23"/>
  <c r="Q18" i="23"/>
  <c r="R18" i="23" s="1"/>
  <c r="AP18" i="23" s="1"/>
  <c r="Q15" i="23"/>
  <c r="R15" i="23" s="1"/>
  <c r="Q14" i="23"/>
  <c r="R14" i="23"/>
  <c r="Q13" i="23"/>
  <c r="R13" i="23" s="1"/>
  <c r="Q11" i="23"/>
  <c r="R11" i="23"/>
  <c r="Q10" i="23"/>
  <c r="R10" i="23" s="1"/>
  <c r="Q9" i="23"/>
  <c r="R9" i="23" s="1"/>
  <c r="Q8" i="23"/>
  <c r="R8" i="23" s="1"/>
  <c r="Q7" i="23"/>
  <c r="R7" i="23" s="1"/>
  <c r="K57" i="23"/>
  <c r="L57" i="23"/>
  <c r="K56" i="23"/>
  <c r="L56" i="23"/>
  <c r="K55" i="23"/>
  <c r="L55" i="23"/>
  <c r="K54" i="23"/>
  <c r="L54" i="23"/>
  <c r="K53" i="23"/>
  <c r="L53" i="23"/>
  <c r="K47" i="23"/>
  <c r="L47" i="23"/>
  <c r="K46" i="23"/>
  <c r="L46" i="23"/>
  <c r="K44" i="23"/>
  <c r="L44" i="23"/>
  <c r="K43" i="23"/>
  <c r="L43" i="23"/>
  <c r="K42" i="23"/>
  <c r="L42" i="23" s="1"/>
  <c r="K41" i="23"/>
  <c r="L41" i="23"/>
  <c r="K40" i="23"/>
  <c r="L40" i="23" s="1"/>
  <c r="K39" i="23"/>
  <c r="L39" i="23"/>
  <c r="K38" i="23"/>
  <c r="L38" i="23" s="1"/>
  <c r="K37" i="23"/>
  <c r="L37" i="23"/>
  <c r="K36" i="23"/>
  <c r="L36" i="23" s="1"/>
  <c r="K34" i="23"/>
  <c r="L34" i="23"/>
  <c r="K33" i="23"/>
  <c r="L33" i="23" s="1"/>
  <c r="K32" i="23"/>
  <c r="L32" i="23"/>
  <c r="K31" i="23"/>
  <c r="L31" i="23" s="1"/>
  <c r="K30" i="23"/>
  <c r="L30" i="23"/>
  <c r="K27" i="23"/>
  <c r="L27" i="23" s="1"/>
  <c r="K26" i="23"/>
  <c r="L26" i="23"/>
  <c r="K25" i="23"/>
  <c r="L25" i="23" s="1"/>
  <c r="K23" i="23"/>
  <c r="L23" i="23" s="1"/>
  <c r="K22" i="23"/>
  <c r="L22" i="23" s="1"/>
  <c r="K21" i="23"/>
  <c r="L21" i="23" s="1"/>
  <c r="K20" i="23"/>
  <c r="L20" i="23"/>
  <c r="K19" i="23"/>
  <c r="L19" i="23"/>
  <c r="K18" i="23"/>
  <c r="L18" i="23"/>
  <c r="K15" i="23"/>
  <c r="L15" i="23"/>
  <c r="K14" i="23"/>
  <c r="L14" i="23"/>
  <c r="K13" i="23"/>
  <c r="L13" i="23" s="1"/>
  <c r="K11" i="23"/>
  <c r="L11" i="23"/>
  <c r="K10" i="23"/>
  <c r="L10" i="23" s="1"/>
  <c r="K9" i="23"/>
  <c r="L9" i="23" s="1"/>
  <c r="K8" i="23"/>
  <c r="L8" i="23" s="1"/>
  <c r="E8" i="23"/>
  <c r="F8" i="23" s="1"/>
  <c r="E9" i="23"/>
  <c r="F9" i="23" s="1"/>
  <c r="E10" i="23"/>
  <c r="F10" i="23" s="1"/>
  <c r="E11" i="23"/>
  <c r="E14" i="23"/>
  <c r="AO14" i="23" s="1"/>
  <c r="I34" i="25" s="1"/>
  <c r="E15" i="23"/>
  <c r="F15" i="23" s="1"/>
  <c r="E18" i="23"/>
  <c r="E20" i="23"/>
  <c r="F20" i="23" s="1"/>
  <c r="AP20" i="23" s="1"/>
  <c r="E22" i="23"/>
  <c r="F22" i="23" s="1"/>
  <c r="E23" i="23"/>
  <c r="F23" i="23" s="1"/>
  <c r="E25" i="23"/>
  <c r="F25" i="23" s="1"/>
  <c r="AP25" i="23" s="1"/>
  <c r="E26" i="23"/>
  <c r="F26" i="23" s="1"/>
  <c r="E30" i="23"/>
  <c r="F30" i="23"/>
  <c r="E31" i="23"/>
  <c r="E32" i="23"/>
  <c r="F32" i="23" s="1"/>
  <c r="E34" i="23"/>
  <c r="AO34" i="23"/>
  <c r="E36" i="23"/>
  <c r="E39" i="23"/>
  <c r="E40" i="23"/>
  <c r="E41" i="23"/>
  <c r="AO41" i="23" s="1"/>
  <c r="E42" i="23"/>
  <c r="F42" i="23"/>
  <c r="E43" i="23"/>
  <c r="F43" i="23" s="1"/>
  <c r="E44" i="23"/>
  <c r="F44" i="23"/>
  <c r="E48" i="23"/>
  <c r="E53" i="23"/>
  <c r="E55" i="23"/>
  <c r="F55" i="23" s="1"/>
  <c r="E56" i="23"/>
  <c r="E57" i="23"/>
  <c r="E7" i="23"/>
  <c r="F7" i="23" s="1"/>
  <c r="C28" i="23"/>
  <c r="AM21" i="23"/>
  <c r="C8" i="25" s="1"/>
  <c r="E21" i="23"/>
  <c r="F21" i="23" s="1"/>
  <c r="AM13" i="23"/>
  <c r="G32" i="25" s="1"/>
  <c r="AM19" i="23"/>
  <c r="C7" i="25" s="1"/>
  <c r="AK9" i="23"/>
  <c r="AQ9" i="23" s="1"/>
  <c r="AK8" i="23"/>
  <c r="AQ8" i="23"/>
  <c r="AK7" i="23"/>
  <c r="G33" i="25"/>
  <c r="I33" i="25" s="1"/>
  <c r="C33" i="25"/>
  <c r="E33" i="25" s="1"/>
  <c r="C9" i="25"/>
  <c r="E9" i="25" s="1"/>
  <c r="B26" i="17"/>
  <c r="D26" i="17" s="1"/>
  <c r="AM46" i="23"/>
  <c r="C47" i="23"/>
  <c r="C39" i="25"/>
  <c r="C48" i="25" s="1"/>
  <c r="G21" i="23"/>
  <c r="G24" i="23"/>
  <c r="G29" i="23" s="1"/>
  <c r="G35" i="23"/>
  <c r="Y45" i="23"/>
  <c r="S45" i="23"/>
  <c r="S52" i="23" s="1"/>
  <c r="AK45" i="23"/>
  <c r="AK52" i="23" s="1"/>
  <c r="N45" i="23"/>
  <c r="H35" i="23"/>
  <c r="H52" i="23" s="1"/>
  <c r="AR38" i="23"/>
  <c r="G38" i="23"/>
  <c r="AQ38" i="23"/>
  <c r="AQ55" i="23"/>
  <c r="AG48" i="23"/>
  <c r="AA48" i="23"/>
  <c r="AC48" i="23"/>
  <c r="AD48" i="23" s="1"/>
  <c r="U48" i="23"/>
  <c r="O48" i="23"/>
  <c r="I48" i="23"/>
  <c r="G48" i="23"/>
  <c r="H48" i="23"/>
  <c r="AR48" i="23"/>
  <c r="C38" i="23"/>
  <c r="AM38" i="23" s="1"/>
  <c r="G41" i="25"/>
  <c r="G48" i="25"/>
  <c r="G36" i="25"/>
  <c r="C34" i="25"/>
  <c r="AM7" i="23"/>
  <c r="G7" i="25" s="1"/>
  <c r="G11" i="25"/>
  <c r="C11" i="25"/>
  <c r="C43" i="25"/>
  <c r="C17" i="25"/>
  <c r="C15" i="25" s="1"/>
  <c r="C22" i="25" s="1"/>
  <c r="C19" i="25"/>
  <c r="C54" i="23"/>
  <c r="E54" i="23"/>
  <c r="F54" i="23"/>
  <c r="U54" i="23"/>
  <c r="W54" i="23" s="1"/>
  <c r="AR55" i="23"/>
  <c r="AQ56" i="23"/>
  <c r="AR56" i="23"/>
  <c r="AQ57" i="23"/>
  <c r="AR57" i="23"/>
  <c r="AR54" i="23"/>
  <c r="AQ54" i="23"/>
  <c r="G11" i="23"/>
  <c r="AL24" i="23"/>
  <c r="AL28" i="23"/>
  <c r="AR28" i="23"/>
  <c r="AL12" i="23"/>
  <c r="AL17" i="23" s="1"/>
  <c r="AL16" i="23"/>
  <c r="AR16" i="23"/>
  <c r="AK24" i="23"/>
  <c r="AK29" i="23" s="1"/>
  <c r="AK28" i="23"/>
  <c r="AK16" i="23"/>
  <c r="AL45" i="23"/>
  <c r="AL52" i="23" s="1"/>
  <c r="AL35" i="23"/>
  <c r="AK35" i="23"/>
  <c r="AF24" i="23"/>
  <c r="AF28" i="23"/>
  <c r="AF12" i="23"/>
  <c r="AF16" i="23"/>
  <c r="AE24" i="23"/>
  <c r="AE28" i="23"/>
  <c r="AE29" i="23" s="1"/>
  <c r="AE51" i="23" s="1"/>
  <c r="AE12" i="23"/>
  <c r="AE49" i="23" s="1"/>
  <c r="AE16" i="23"/>
  <c r="AF45" i="23"/>
  <c r="AF52" i="23" s="1"/>
  <c r="AE45" i="23"/>
  <c r="AE52" i="23" s="1"/>
  <c r="AF35" i="23"/>
  <c r="AE35" i="23"/>
  <c r="AQ35" i="23" s="1"/>
  <c r="Z24" i="23"/>
  <c r="Z49" i="23" s="1"/>
  <c r="Z28" i="23"/>
  <c r="Z12" i="23"/>
  <c r="Z16" i="23"/>
  <c r="Y24" i="23"/>
  <c r="Y28" i="23"/>
  <c r="Y50" i="23" s="1"/>
  <c r="Y12" i="23"/>
  <c r="Y16" i="23"/>
  <c r="Z45" i="23"/>
  <c r="Z52" i="23"/>
  <c r="Z35" i="23"/>
  <c r="Y35" i="23"/>
  <c r="Y52" i="23" s="1"/>
  <c r="T24" i="23"/>
  <c r="T28" i="23"/>
  <c r="T50" i="23" s="1"/>
  <c r="T12" i="23"/>
  <c r="T17" i="23" s="1"/>
  <c r="T16" i="23"/>
  <c r="S24" i="23"/>
  <c r="S28" i="23"/>
  <c r="S12" i="23"/>
  <c r="S16" i="23"/>
  <c r="T45" i="23"/>
  <c r="T35" i="23"/>
  <c r="AR35" i="23" s="1"/>
  <c r="S35" i="23"/>
  <c r="M24" i="23"/>
  <c r="M29" i="23" s="1"/>
  <c r="M12" i="23"/>
  <c r="N24" i="23"/>
  <c r="N29" i="23" s="1"/>
  <c r="N12" i="23"/>
  <c r="AR12" i="23" s="1"/>
  <c r="M28" i="23"/>
  <c r="M16" i="23"/>
  <c r="N28" i="23"/>
  <c r="N50" i="23"/>
  <c r="AR50" i="23" s="1"/>
  <c r="N16" i="23"/>
  <c r="M45" i="23"/>
  <c r="M35" i="23"/>
  <c r="M52" i="23" s="1"/>
  <c r="N35" i="23"/>
  <c r="H12" i="23"/>
  <c r="G16" i="23"/>
  <c r="G28" i="23"/>
  <c r="G50" i="23" s="1"/>
  <c r="H28" i="23"/>
  <c r="H50" i="23" s="1"/>
  <c r="H16" i="23"/>
  <c r="G45" i="23"/>
  <c r="G52" i="23"/>
  <c r="H45" i="23"/>
  <c r="AG24" i="23"/>
  <c r="AG29" i="23" s="1"/>
  <c r="AG28" i="23"/>
  <c r="AG12" i="23"/>
  <c r="AG49" i="23" s="1"/>
  <c r="AI49" i="23" s="1"/>
  <c r="AG16" i="23"/>
  <c r="AA24" i="23"/>
  <c r="AC24" i="23" s="1"/>
  <c r="AA28" i="23"/>
  <c r="AC28" i="23"/>
  <c r="AA12" i="23"/>
  <c r="AA16" i="23"/>
  <c r="U24" i="23"/>
  <c r="U49" i="23" s="1"/>
  <c r="W49" i="23" s="1"/>
  <c r="X49" i="23" s="1"/>
  <c r="U28" i="23"/>
  <c r="W28" i="23"/>
  <c r="U12" i="23"/>
  <c r="U16" i="23"/>
  <c r="O24" i="23"/>
  <c r="O29" i="23" s="1"/>
  <c r="O28" i="23"/>
  <c r="Q28" i="23" s="1"/>
  <c r="R28" i="23" s="1"/>
  <c r="O12" i="23"/>
  <c r="O49" i="23" s="1"/>
  <c r="Q49" i="23" s="1"/>
  <c r="O16" i="23"/>
  <c r="Q16" i="23" s="1"/>
  <c r="R16" i="23" s="1"/>
  <c r="I24" i="23"/>
  <c r="I28" i="23"/>
  <c r="I12" i="23"/>
  <c r="I17" i="23" s="1"/>
  <c r="I16" i="23"/>
  <c r="I50" i="23" s="1"/>
  <c r="C12" i="23"/>
  <c r="AQ47" i="23"/>
  <c r="AR47" i="23"/>
  <c r="AQ46" i="23"/>
  <c r="AR46" i="23"/>
  <c r="AG45" i="23"/>
  <c r="AG52" i="23" s="1"/>
  <c r="AA45" i="23"/>
  <c r="U45" i="23"/>
  <c r="O45" i="23"/>
  <c r="I45" i="23"/>
  <c r="K45" i="23" s="1"/>
  <c r="C45" i="23"/>
  <c r="AQ44" i="23"/>
  <c r="AR44" i="23"/>
  <c r="AQ43" i="23"/>
  <c r="AR43" i="23"/>
  <c r="AQ42" i="23"/>
  <c r="AR42" i="23"/>
  <c r="AQ41" i="23"/>
  <c r="AR41" i="23"/>
  <c r="AQ40" i="23"/>
  <c r="AR40" i="23"/>
  <c r="AQ39" i="23"/>
  <c r="AR39" i="23"/>
  <c r="AQ37" i="23"/>
  <c r="AR37" i="23"/>
  <c r="AQ36" i="23"/>
  <c r="AR36" i="23"/>
  <c r="AG35" i="23"/>
  <c r="AA35" i="23"/>
  <c r="AC35" i="23"/>
  <c r="AD35" i="23"/>
  <c r="U35" i="23"/>
  <c r="W35" i="23"/>
  <c r="O35" i="23"/>
  <c r="I35" i="23"/>
  <c r="K35" i="23"/>
  <c r="C35" i="23"/>
  <c r="AM35" i="23" s="1"/>
  <c r="AQ34" i="23"/>
  <c r="AR34" i="23"/>
  <c r="AQ33" i="23"/>
  <c r="AR33" i="23"/>
  <c r="AQ32" i="23"/>
  <c r="AR32" i="23"/>
  <c r="AQ31" i="23"/>
  <c r="AR31" i="23"/>
  <c r="AQ30" i="23"/>
  <c r="AR30" i="23"/>
  <c r="AQ27" i="23"/>
  <c r="AR27" i="23"/>
  <c r="AQ26" i="23"/>
  <c r="AR26" i="23"/>
  <c r="AQ25" i="23"/>
  <c r="AR25" i="23"/>
  <c r="AQ23" i="23"/>
  <c r="AR23" i="23"/>
  <c r="AQ22" i="23"/>
  <c r="AR22" i="23"/>
  <c r="AR21" i="23"/>
  <c r="AQ20" i="23"/>
  <c r="AR20" i="23"/>
  <c r="AQ19" i="23"/>
  <c r="AQ18" i="23"/>
  <c r="AR18" i="23"/>
  <c r="AQ15" i="23"/>
  <c r="AR15" i="23"/>
  <c r="AQ14" i="23"/>
  <c r="AR14" i="23"/>
  <c r="AQ13" i="23"/>
  <c r="AR13" i="23"/>
  <c r="AR11" i="23"/>
  <c r="AR10" i="23"/>
  <c r="AQ10" i="23"/>
  <c r="AR9" i="23"/>
  <c r="AR8" i="23"/>
  <c r="AR7" i="23"/>
  <c r="B11" i="17"/>
  <c r="B13" i="17" s="1"/>
  <c r="S29" i="23"/>
  <c r="S51" i="23"/>
  <c r="H17" i="23"/>
  <c r="S17" i="23"/>
  <c r="T49" i="23"/>
  <c r="K50" i="23"/>
  <c r="S50" i="23"/>
  <c r="Y49" i="23"/>
  <c r="C24" i="23"/>
  <c r="E13" i="23"/>
  <c r="F13" i="23" s="1"/>
  <c r="U17" i="23"/>
  <c r="T52" i="23"/>
  <c r="AL49" i="23"/>
  <c r="AE17" i="23"/>
  <c r="AQ21" i="23"/>
  <c r="AG50" i="23"/>
  <c r="AI50" i="23" s="1"/>
  <c r="AL50" i="23"/>
  <c r="Z50" i="23"/>
  <c r="E47" i="23"/>
  <c r="AO47" i="23"/>
  <c r="E40" i="25"/>
  <c r="E39" i="25" s="1"/>
  <c r="E48" i="25" s="1"/>
  <c r="Z29" i="23"/>
  <c r="S49" i="23"/>
  <c r="AR19" i="23"/>
  <c r="H24" i="23"/>
  <c r="H29" i="23" s="1"/>
  <c r="H51" i="23" s="1"/>
  <c r="D48" i="25"/>
  <c r="W42" i="23"/>
  <c r="X42" i="23" s="1"/>
  <c r="AN42" i="23"/>
  <c r="D35" i="23"/>
  <c r="AN33" i="23"/>
  <c r="D12" i="23"/>
  <c r="AN11" i="23"/>
  <c r="H11" i="25" s="1"/>
  <c r="K28" i="23"/>
  <c r="L28" i="23"/>
  <c r="F47" i="23"/>
  <c r="AP47" i="23"/>
  <c r="U50" i="23"/>
  <c r="W50" i="23" s="1"/>
  <c r="X50" i="23" s="1"/>
  <c r="E46" i="23"/>
  <c r="F46" i="23" s="1"/>
  <c r="AK50" i="23"/>
  <c r="AL29" i="23"/>
  <c r="AA29" i="23"/>
  <c r="AI45" i="23"/>
  <c r="AJ45" i="23" s="1"/>
  <c r="AI16" i="23"/>
  <c r="AJ16" i="23"/>
  <c r="AM54" i="23"/>
  <c r="AO56" i="23"/>
  <c r="F36" i="23"/>
  <c r="T29" i="23"/>
  <c r="T51" i="23"/>
  <c r="AF50" i="23"/>
  <c r="I29" i="23"/>
  <c r="AA52" i="23"/>
  <c r="AI35" i="23"/>
  <c r="AJ35" i="23"/>
  <c r="F40" i="23"/>
  <c r="AO20" i="23"/>
  <c r="E10" i="25" s="1"/>
  <c r="F48" i="23"/>
  <c r="Y17" i="23"/>
  <c r="C16" i="23"/>
  <c r="F57" i="23"/>
  <c r="AO53" i="23"/>
  <c r="F18" i="23"/>
  <c r="D16" i="23"/>
  <c r="AN15" i="23"/>
  <c r="H36" i="25" s="1"/>
  <c r="AO39" i="23"/>
  <c r="E19" i="23"/>
  <c r="F19" i="23" s="1"/>
  <c r="F56" i="23"/>
  <c r="F53" i="23"/>
  <c r="F41" i="23"/>
  <c r="AP41" i="23" s="1"/>
  <c r="F39" i="23"/>
  <c r="F34" i="23"/>
  <c r="F31" i="23"/>
  <c r="E33" i="23"/>
  <c r="F33" i="23" s="1"/>
  <c r="AN9" i="23"/>
  <c r="H9" i="25" s="1"/>
  <c r="AN7" i="23"/>
  <c r="H7" i="25" s="1"/>
  <c r="AN8" i="23"/>
  <c r="H8" i="25" s="1"/>
  <c r="AL51" i="23"/>
  <c r="AQ48" i="23"/>
  <c r="C6" i="3"/>
  <c r="B32" i="17" l="1"/>
  <c r="B44" i="17" s="1"/>
  <c r="AQ52" i="23"/>
  <c r="N52" i="23"/>
  <c r="AR52" i="23" s="1"/>
  <c r="L45" i="23"/>
  <c r="N49" i="23"/>
  <c r="N51" i="23"/>
  <c r="N17" i="23"/>
  <c r="D32" i="17"/>
  <c r="D42" i="17" s="1"/>
  <c r="D11" i="17"/>
  <c r="D13" i="17" s="1"/>
  <c r="E28" i="23"/>
  <c r="F28" i="23" s="1"/>
  <c r="AI48" i="23"/>
  <c r="AJ48" i="23" s="1"/>
  <c r="K48" i="23"/>
  <c r="D38" i="25"/>
  <c r="D49" i="25" s="1"/>
  <c r="J17" i="23"/>
  <c r="K17" i="23" s="1"/>
  <c r="L17" i="23" s="1"/>
  <c r="F11" i="23"/>
  <c r="AP11" i="23" s="1"/>
  <c r="AI52" i="23"/>
  <c r="AJ52" i="23" s="1"/>
  <c r="AH29" i="23"/>
  <c r="AI29" i="23"/>
  <c r="AJ29" i="23" s="1"/>
  <c r="AI12" i="23"/>
  <c r="AJ12" i="23" s="1"/>
  <c r="AG17" i="23"/>
  <c r="AG51" i="23" s="1"/>
  <c r="W48" i="23"/>
  <c r="X48" i="23" s="1"/>
  <c r="U29" i="23"/>
  <c r="W16" i="23"/>
  <c r="X16" i="23" s="1"/>
  <c r="W12" i="23"/>
  <c r="X12" i="23" s="1"/>
  <c r="Q24" i="23"/>
  <c r="R24" i="23" s="1"/>
  <c r="I52" i="23"/>
  <c r="AP22" i="23"/>
  <c r="I49" i="23"/>
  <c r="K49" i="23" s="1"/>
  <c r="E35" i="23"/>
  <c r="F35" i="23" s="1"/>
  <c r="G38" i="25"/>
  <c r="G49" i="25" s="1"/>
  <c r="F14" i="23"/>
  <c r="AP14" i="23" s="1"/>
  <c r="AB17" i="23"/>
  <c r="AB51" i="23" s="1"/>
  <c r="AN48" i="23"/>
  <c r="AO13" i="23"/>
  <c r="I32" i="25" s="1"/>
  <c r="D29" i="23"/>
  <c r="AO23" i="23"/>
  <c r="E13" i="25" s="1"/>
  <c r="AO19" i="23"/>
  <c r="E7" i="25" s="1"/>
  <c r="AP55" i="23"/>
  <c r="H49" i="23"/>
  <c r="C52" i="23"/>
  <c r="AO21" i="23"/>
  <c r="E8" i="25" s="1"/>
  <c r="C17" i="23"/>
  <c r="E16" i="23"/>
  <c r="F16" i="23" s="1"/>
  <c r="AO9" i="23"/>
  <c r="I9" i="25" s="1"/>
  <c r="AP32" i="23"/>
  <c r="AQ29" i="23"/>
  <c r="X54" i="23"/>
  <c r="AP54" i="23" s="1"/>
  <c r="AO54" i="23"/>
  <c r="AP30" i="23"/>
  <c r="AP31" i="23"/>
  <c r="AP57" i="23"/>
  <c r="M51" i="23"/>
  <c r="G51" i="23"/>
  <c r="AP26" i="23"/>
  <c r="X31" i="23"/>
  <c r="AO31" i="23"/>
  <c r="I41" i="25" s="1"/>
  <c r="I48" i="25" s="1"/>
  <c r="X40" i="23"/>
  <c r="AP40" i="23" s="1"/>
  <c r="AO40" i="23"/>
  <c r="AJ9" i="23"/>
  <c r="AP9" i="23" s="1"/>
  <c r="AC52" i="23"/>
  <c r="AD52" i="23" s="1"/>
  <c r="AJ50" i="23"/>
  <c r="AO18" i="23"/>
  <c r="AO55" i="23"/>
  <c r="AO22" i="23"/>
  <c r="E11" i="25" s="1"/>
  <c r="M49" i="23"/>
  <c r="R49" i="23"/>
  <c r="Q35" i="23"/>
  <c r="R35" i="23" s="1"/>
  <c r="O17" i="23"/>
  <c r="O51" i="23" s="1"/>
  <c r="AN16" i="23"/>
  <c r="AO30" i="23"/>
  <c r="AI28" i="23"/>
  <c r="AP10" i="23"/>
  <c r="AP33" i="23"/>
  <c r="AM28" i="23"/>
  <c r="AO26" i="23"/>
  <c r="E32" i="25" s="1"/>
  <c r="AO32" i="23"/>
  <c r="I15" i="25" s="1"/>
  <c r="I22" i="25" s="1"/>
  <c r="AM16" i="23"/>
  <c r="AP46" i="23"/>
  <c r="AE50" i="23"/>
  <c r="AQ50" i="23" s="1"/>
  <c r="G49" i="23"/>
  <c r="AQ11" i="23"/>
  <c r="Y29" i="23"/>
  <c r="Y51" i="23" s="1"/>
  <c r="X28" i="23"/>
  <c r="M50" i="23"/>
  <c r="L50" i="23" s="1"/>
  <c r="M17" i="23"/>
  <c r="AR45" i="23"/>
  <c r="Z17" i="23"/>
  <c r="Z51" i="23" s="1"/>
  <c r="AF17" i="23"/>
  <c r="AR17" i="23" s="1"/>
  <c r="G12" i="23"/>
  <c r="G17" i="23" s="1"/>
  <c r="AM27" i="23"/>
  <c r="C35" i="25" s="1"/>
  <c r="C38" i="25" s="1"/>
  <c r="AO25" i="23"/>
  <c r="E34" i="25" s="1"/>
  <c r="AJ7" i="23"/>
  <c r="AP7" i="23" s="1"/>
  <c r="AP15" i="23"/>
  <c r="AQ45" i="23"/>
  <c r="K16" i="23"/>
  <c r="L16" i="23" s="1"/>
  <c r="C29" i="23"/>
  <c r="O50" i="23"/>
  <c r="Q50" i="23" s="1"/>
  <c r="R50" i="23" s="1"/>
  <c r="AR24" i="23"/>
  <c r="AF49" i="23"/>
  <c r="E37" i="23"/>
  <c r="F37" i="23" s="1"/>
  <c r="AP37" i="23" s="1"/>
  <c r="AM37" i="23"/>
  <c r="AK12" i="23"/>
  <c r="AD44" i="23"/>
  <c r="AP44" i="23" s="1"/>
  <c r="AO44" i="23"/>
  <c r="AO57" i="23"/>
  <c r="W29" i="23"/>
  <c r="AP19" i="23"/>
  <c r="W24" i="23"/>
  <c r="X24" i="23" s="1"/>
  <c r="AQ24" i="23"/>
  <c r="AD28" i="23"/>
  <c r="C50" i="23"/>
  <c r="E50" i="23" s="1"/>
  <c r="F50" i="23" s="1"/>
  <c r="AP13" i="23"/>
  <c r="AO10" i="23"/>
  <c r="I10" i="25" s="1"/>
  <c r="E27" i="23"/>
  <c r="F27" i="23" s="1"/>
  <c r="AP27" i="23" s="1"/>
  <c r="AQ28" i="23"/>
  <c r="AQ7" i="23"/>
  <c r="AF29" i="23"/>
  <c r="L35" i="23"/>
  <c r="X35" i="23"/>
  <c r="AQ16" i="23"/>
  <c r="AO15" i="23"/>
  <c r="I36" i="25" s="1"/>
  <c r="X36" i="23"/>
  <c r="AP36" i="23" s="1"/>
  <c r="AO36" i="23"/>
  <c r="J52" i="23"/>
  <c r="P29" i="23"/>
  <c r="Q29" i="23" s="1"/>
  <c r="R29" i="23" s="1"/>
  <c r="W45" i="23"/>
  <c r="X45" i="23" s="1"/>
  <c r="AP43" i="23"/>
  <c r="AO11" i="23"/>
  <c r="I11" i="25" s="1"/>
  <c r="C44" i="17"/>
  <c r="D52" i="23"/>
  <c r="V17" i="23"/>
  <c r="V51" i="23" s="1"/>
  <c r="C18" i="3"/>
  <c r="O52" i="23"/>
  <c r="Q52" i="23" s="1"/>
  <c r="R52" i="23" s="1"/>
  <c r="AC12" i="23"/>
  <c r="AD12" i="23" s="1"/>
  <c r="AD24" i="23"/>
  <c r="AP21" i="23"/>
  <c r="AJ8" i="23"/>
  <c r="AP8" i="23" s="1"/>
  <c r="AN24" i="23"/>
  <c r="P52" i="23"/>
  <c r="D8" i="3"/>
  <c r="D18" i="3" s="1"/>
  <c r="AH51" i="23"/>
  <c r="AC45" i="23"/>
  <c r="AD45" i="23" s="1"/>
  <c r="AC29" i="23"/>
  <c r="AD29" i="23" s="1"/>
  <c r="AA49" i="23"/>
  <c r="AC49" i="23" s="1"/>
  <c r="AD49" i="23" s="1"/>
  <c r="AP23" i="23"/>
  <c r="C14" i="25"/>
  <c r="C23" i="25" s="1"/>
  <c r="AC16" i="23"/>
  <c r="AD16" i="23" s="1"/>
  <c r="H38" i="25"/>
  <c r="AA50" i="23"/>
  <c r="AA17" i="23"/>
  <c r="U52" i="23"/>
  <c r="W52" i="23" s="1"/>
  <c r="X52" i="23" s="1"/>
  <c r="U51" i="23"/>
  <c r="AN45" i="23"/>
  <c r="Q48" i="23"/>
  <c r="R48" i="23" s="1"/>
  <c r="AO42" i="23"/>
  <c r="AM45" i="23"/>
  <c r="Q45" i="23"/>
  <c r="R45" i="23" s="1"/>
  <c r="AP42" i="23"/>
  <c r="AO8" i="23"/>
  <c r="I8" i="25" s="1"/>
  <c r="Q12" i="23"/>
  <c r="R12" i="23" s="1"/>
  <c r="L48" i="23"/>
  <c r="AM48" i="23"/>
  <c r="K24" i="23"/>
  <c r="L24" i="23" s="1"/>
  <c r="J29" i="23"/>
  <c r="D14" i="25"/>
  <c r="D23" i="25" s="1"/>
  <c r="K12" i="23"/>
  <c r="L12" i="23" s="1"/>
  <c r="I51" i="23"/>
  <c r="AM12" i="23"/>
  <c r="AO46" i="23"/>
  <c r="E15" i="25" s="1"/>
  <c r="E22" i="25" s="1"/>
  <c r="AO43" i="23"/>
  <c r="E45" i="23"/>
  <c r="F45" i="23" s="1"/>
  <c r="AN35" i="23"/>
  <c r="AO33" i="23"/>
  <c r="E38" i="23"/>
  <c r="AM24" i="23"/>
  <c r="E24" i="23"/>
  <c r="C49" i="23"/>
  <c r="E12" i="23"/>
  <c r="F12" i="23" s="1"/>
  <c r="H14" i="25"/>
  <c r="AN12" i="23"/>
  <c r="G14" i="25"/>
  <c r="D17" i="23"/>
  <c r="AO7" i="23"/>
  <c r="I7" i="25" s="1"/>
  <c r="AR49" i="23" l="1"/>
  <c r="L49" i="23"/>
  <c r="D44" i="17"/>
  <c r="AO35" i="23"/>
  <c r="D50" i="25"/>
  <c r="J51" i="23"/>
  <c r="K51" i="23" s="1"/>
  <c r="L51" i="23" s="1"/>
  <c r="AI51" i="23"/>
  <c r="AI17" i="23"/>
  <c r="AJ17" i="23" s="1"/>
  <c r="AM29" i="23"/>
  <c r="I38" i="25"/>
  <c r="K52" i="23"/>
  <c r="L52" i="23" s="1"/>
  <c r="K29" i="23"/>
  <c r="L29" i="23" s="1"/>
  <c r="AN52" i="23"/>
  <c r="AN29" i="23"/>
  <c r="W17" i="23"/>
  <c r="X17" i="23" s="1"/>
  <c r="E14" i="25"/>
  <c r="E23" i="25" s="1"/>
  <c r="AO37" i="23"/>
  <c r="C51" i="23"/>
  <c r="E29" i="23"/>
  <c r="F29" i="23" s="1"/>
  <c r="G24" i="25"/>
  <c r="E17" i="23"/>
  <c r="F17" i="23" s="1"/>
  <c r="H50" i="25"/>
  <c r="H49" i="25"/>
  <c r="D51" i="25" s="1"/>
  <c r="E52" i="23"/>
  <c r="F52" i="23" s="1"/>
  <c r="AP52" i="23" s="1"/>
  <c r="C51" i="25"/>
  <c r="G50" i="25"/>
  <c r="C50" i="25"/>
  <c r="C49" i="25"/>
  <c r="G51" i="25"/>
  <c r="I49" i="25"/>
  <c r="AP48" i="23"/>
  <c r="AO27" i="23"/>
  <c r="E35" i="25" s="1"/>
  <c r="E38" i="25" s="1"/>
  <c r="X29" i="23"/>
  <c r="AK17" i="23"/>
  <c r="AK49" i="23"/>
  <c r="AQ12" i="23"/>
  <c r="P51" i="23"/>
  <c r="Q51" i="23" s="1"/>
  <c r="R51" i="23" s="1"/>
  <c r="AP35" i="23"/>
  <c r="Q17" i="23"/>
  <c r="R17" i="23" s="1"/>
  <c r="AF51" i="23"/>
  <c r="AR51" i="23" s="1"/>
  <c r="AR29" i="23"/>
  <c r="AJ28" i="23"/>
  <c r="AP28" i="23" s="1"/>
  <c r="AO28" i="23"/>
  <c r="AM49" i="23"/>
  <c r="AO16" i="23"/>
  <c r="AP16" i="23"/>
  <c r="AM50" i="23"/>
  <c r="AC50" i="23"/>
  <c r="AC17" i="23"/>
  <c r="AD17" i="23" s="1"/>
  <c r="AA51" i="23"/>
  <c r="AC51" i="23" s="1"/>
  <c r="AD51" i="23" s="1"/>
  <c r="AM17" i="23"/>
  <c r="AM52" i="23"/>
  <c r="W51" i="23"/>
  <c r="X51" i="23" s="1"/>
  <c r="AM51" i="23"/>
  <c r="AO48" i="23"/>
  <c r="AP45" i="23"/>
  <c r="AP12" i="23"/>
  <c r="I14" i="25"/>
  <c r="D24" i="25"/>
  <c r="H23" i="25"/>
  <c r="H25" i="25" s="1"/>
  <c r="AO45" i="23"/>
  <c r="AO38" i="23"/>
  <c r="F38" i="23"/>
  <c r="AP38" i="23" s="1"/>
  <c r="F24" i="23"/>
  <c r="AP24" i="23" s="1"/>
  <c r="AO24" i="23"/>
  <c r="AO12" i="23"/>
  <c r="E49" i="23"/>
  <c r="F49" i="23" s="1"/>
  <c r="G23" i="25"/>
  <c r="C25" i="25" s="1"/>
  <c r="C24" i="25"/>
  <c r="H24" i="25"/>
  <c r="D51" i="23"/>
  <c r="AN17" i="23"/>
  <c r="AO52" i="23" l="1"/>
  <c r="AP29" i="23"/>
  <c r="AO29" i="23"/>
  <c r="AO49" i="23"/>
  <c r="AP17" i="23"/>
  <c r="H51" i="25"/>
  <c r="I24" i="25"/>
  <c r="E49" i="25"/>
  <c r="I50" i="25"/>
  <c r="E51" i="25"/>
  <c r="I51" i="25"/>
  <c r="E50" i="25"/>
  <c r="AK51" i="23"/>
  <c r="AQ17" i="23"/>
  <c r="AQ49" i="23"/>
  <c r="AJ49" i="23"/>
  <c r="AP49" i="23" s="1"/>
  <c r="AD50" i="23"/>
  <c r="AP50" i="23" s="1"/>
  <c r="AO50" i="23"/>
  <c r="G25" i="25"/>
  <c r="AO17" i="23"/>
  <c r="E24" i="25"/>
  <c r="D25" i="25"/>
  <c r="I23" i="25"/>
  <c r="I25" i="25" s="1"/>
  <c r="AN51" i="23"/>
  <c r="E51" i="23"/>
  <c r="AQ51" i="23" l="1"/>
  <c r="AJ51" i="23"/>
  <c r="E25" i="25"/>
  <c r="F51" i="23"/>
  <c r="AO51" i="23"/>
  <c r="AP51" i="23" l="1"/>
</calcChain>
</file>

<file path=xl/sharedStrings.xml><?xml version="1.0" encoding="utf-8"?>
<sst xmlns="http://schemas.openxmlformats.org/spreadsheetml/2006/main" count="356" uniqueCount="213">
  <si>
    <t>BEVÉTEL ÖSSZESEN (8.+16.)</t>
  </si>
  <si>
    <t>KIADÁSOK ÖSSZESEN (8.+16.)</t>
  </si>
  <si>
    <t>BEVÉTELEK  ÖSSZESEN    (12+23)</t>
  </si>
  <si>
    <t>KIADÁSOK ÖSSZESEN    (7+17)</t>
  </si>
  <si>
    <t>KÖLTSÉGVETÉSI BEVÉTELEK ÉS KIADÁSOK  EGYENLEGE</t>
  </si>
  <si>
    <t>V.</t>
  </si>
  <si>
    <t>VI.</t>
  </si>
  <si>
    <t>VIII.</t>
  </si>
  <si>
    <t xml:space="preserve">        ebből EU-s támogatás (közvetlen)</t>
  </si>
  <si>
    <t xml:space="preserve">        ebből EU-s támogatás</t>
  </si>
  <si>
    <t xml:space="preserve">     Értékpapír értékesítése</t>
  </si>
  <si>
    <t xml:space="preserve">     Egyéb belső finanszírozási bevételek</t>
  </si>
  <si>
    <t xml:space="preserve">     Értékpapírok kibocsátása</t>
  </si>
  <si>
    <t xml:space="preserve">     Egyéb külső finanszírozási bevételek</t>
  </si>
  <si>
    <t xml:space="preserve">       Rövid lejáratú hitelek törlesztése</t>
  </si>
  <si>
    <t xml:space="preserve">       Hosszú lejáratú hitelek törlesztése</t>
  </si>
  <si>
    <t xml:space="preserve">      ebből Tartalékok</t>
  </si>
  <si>
    <t xml:space="preserve">      Költségvetési maradvány igénybevétele </t>
  </si>
  <si>
    <t xml:space="preserve">      Betét visszavonásából származó bevétel </t>
  </si>
  <si>
    <t xml:space="preserve">      Egyéb belső finanszírozási bevételek</t>
  </si>
  <si>
    <t xml:space="preserve">      Értékpapírok bevételei</t>
  </si>
  <si>
    <t xml:space="preserve">  - ebből intézményfinanszírozás</t>
  </si>
  <si>
    <t>IX.</t>
  </si>
  <si>
    <t>FINANSZÍROZÁSI BEVÉTELEK ÉS KIADÁSOK EGYENLEGE</t>
  </si>
  <si>
    <t>Megnevezés</t>
  </si>
  <si>
    <t>1.</t>
  </si>
  <si>
    <t>2.</t>
  </si>
  <si>
    <t>3.</t>
  </si>
  <si>
    <t>4.</t>
  </si>
  <si>
    <t>I.</t>
  </si>
  <si>
    <t>II.</t>
  </si>
  <si>
    <t>III.</t>
  </si>
  <si>
    <t>IV.</t>
  </si>
  <si>
    <t>Személyi juttatások</t>
  </si>
  <si>
    <t>Munkaadókat terhelő járulékok</t>
  </si>
  <si>
    <t>Dologi kiadások</t>
  </si>
  <si>
    <t>Működési kiadások összesen</t>
  </si>
  <si>
    <t>Felhalmozási kiadások összesen</t>
  </si>
  <si>
    <t>Bevételek</t>
  </si>
  <si>
    <t>Működési bevételek összesen</t>
  </si>
  <si>
    <t>Felhalmozási bevételek összesen</t>
  </si>
  <si>
    <t>Finanszírozási kiadások</t>
  </si>
  <si>
    <t>Finanszírozási kiadások összesen</t>
  </si>
  <si>
    <t>Finanszírozási bevételek</t>
  </si>
  <si>
    <t>Finanszírozási bevételek összesen</t>
  </si>
  <si>
    <t>adatok e Ft-ban</t>
  </si>
  <si>
    <t xml:space="preserve"> </t>
  </si>
  <si>
    <t>Mindösszesen:</t>
  </si>
  <si>
    <t>(adatok e Ft-ban)</t>
  </si>
  <si>
    <t>Ady Endre Művelődési Központ és Könyvtár</t>
  </si>
  <si>
    <t>Városgondnokság</t>
  </si>
  <si>
    <t>5.</t>
  </si>
  <si>
    <t>Önkormányzat</t>
  </si>
  <si>
    <t>Mindösszesen</t>
  </si>
  <si>
    <t>Felhalmozási bevételek</t>
  </si>
  <si>
    <t>VII.</t>
  </si>
  <si>
    <t>Napsugár Óvoda és Bölcsőde</t>
  </si>
  <si>
    <t>3. sz. melléklet</t>
  </si>
  <si>
    <t xml:space="preserve"> Polgár Város Önkormányzata és intézményei</t>
  </si>
  <si>
    <t xml:space="preserve">Felújítási kiadások  </t>
  </si>
  <si>
    <t>Eredeti              előirányzat</t>
  </si>
  <si>
    <t>Felújítási kiadások előirányzat összesen:</t>
  </si>
  <si>
    <t xml:space="preserve">Felhalmozási kiadások  </t>
  </si>
  <si>
    <t>Felhalmozási kiadások előirányzata összesen</t>
  </si>
  <si>
    <t xml:space="preserve">             Átalános tartalék</t>
  </si>
  <si>
    <t xml:space="preserve">           Céltartalék sportszervezetek támogatására</t>
  </si>
  <si>
    <t xml:space="preserve">           Céltartalék a non-profit szervezetek támogatására</t>
  </si>
  <si>
    <t xml:space="preserve">           Karbantartási céltartalék </t>
  </si>
  <si>
    <t xml:space="preserve">           Parkolóalap</t>
  </si>
  <si>
    <t xml:space="preserve">          Építésügyi céltartalék </t>
  </si>
  <si>
    <t xml:space="preserve">          Környezetvédelmi alap</t>
  </si>
  <si>
    <t xml:space="preserve">         Vízterhelési céltartalék</t>
  </si>
  <si>
    <t xml:space="preserve">         Ívóvízhálózat fejlesztésére elkülönített</t>
  </si>
  <si>
    <t>2014. évi előirányzat</t>
  </si>
  <si>
    <t>2014. évi   felújítási és felhalmozási kiadások előirányzatai</t>
  </si>
  <si>
    <t xml:space="preserve">Polgár Város Önkormányzata 2014. évi általános és céltartalékai </t>
  </si>
  <si>
    <t>Polgári Polgármesteri Hivatal</t>
  </si>
  <si>
    <t>ebből</t>
  </si>
  <si>
    <t>Jogcím megnevezése</t>
  </si>
  <si>
    <t>Kötelező</t>
  </si>
  <si>
    <t>Önként vállalt</t>
  </si>
  <si>
    <t>Költségvetési kiadások</t>
  </si>
  <si>
    <t>Ellátottak pénzbeli juttatásai</t>
  </si>
  <si>
    <t>Egyéb működési célú kiadások</t>
  </si>
  <si>
    <t>Beruházások</t>
  </si>
  <si>
    <t>Felújítások</t>
  </si>
  <si>
    <t>Egyéb felhalmozási célú kiadások</t>
  </si>
  <si>
    <t>Költségvetési kiadások összesen</t>
  </si>
  <si>
    <t>Költségvetési bevételek</t>
  </si>
  <si>
    <t>Önkormányzatok működési támogatásai</t>
  </si>
  <si>
    <t>Közhatalmi bevételek</t>
  </si>
  <si>
    <t>Működési célú támog.államházt.belülről</t>
  </si>
  <si>
    <t>Működési célú átvett pénz.áh.kívülről</t>
  </si>
  <si>
    <t>Intézményi működési bevételek</t>
  </si>
  <si>
    <t>Intézményi felhalmozási bevételek</t>
  </si>
  <si>
    <t>Felhalmozási célú támog.államh.belülről</t>
  </si>
  <si>
    <t>Felhalmozási célú átvett pénz.áh.kívülről</t>
  </si>
  <si>
    <t>Költségvetési bevételek összesen</t>
  </si>
  <si>
    <t>Hitel-, kölcsöntörlesztés áh.kívülre</t>
  </si>
  <si>
    <t>Belföldi értékpapírok kiadásai</t>
  </si>
  <si>
    <t>Egyéb finanszírozási kiadások</t>
  </si>
  <si>
    <t>Külföldi finanszírozási kiadások</t>
  </si>
  <si>
    <t xml:space="preserve">  - ebből működési célú</t>
  </si>
  <si>
    <t xml:space="preserve">  - ebből felhalmozási célú</t>
  </si>
  <si>
    <t>Hitel-, kölcsönfelvétel áh.kívülről</t>
  </si>
  <si>
    <t>Belföldi értékpapírok bevételei</t>
  </si>
  <si>
    <t>Egyéb finanszírozási bevételek</t>
  </si>
  <si>
    <t>Maradvány igénybevétele</t>
  </si>
  <si>
    <t>Külföldi finanszírozási bevételek</t>
  </si>
  <si>
    <t>Működési hiány (+; - )</t>
  </si>
  <si>
    <t>Felhalmozási hiány (+; - )</t>
  </si>
  <si>
    <t>Polgári Szociális Központ</t>
  </si>
  <si>
    <t>Létszámadatok</t>
  </si>
  <si>
    <t>Közfoglalkoztatott éves átlaglétszáma:</t>
  </si>
  <si>
    <t>Prémium Évek Programban résztvevő:</t>
  </si>
  <si>
    <t>Engedélyezett létszám 2014. január 1-én:</t>
  </si>
  <si>
    <t>Sor-
szám</t>
  </si>
  <si>
    <t>Kiadások</t>
  </si>
  <si>
    <t xml:space="preserve">Dologi kiadások </t>
  </si>
  <si>
    <t>Működési célú átvett pénzeszközök</t>
  </si>
  <si>
    <t>6.</t>
  </si>
  <si>
    <t>Tartalékok</t>
  </si>
  <si>
    <t>7.</t>
  </si>
  <si>
    <t>Egyéb működési bevételek</t>
  </si>
  <si>
    <t>8.</t>
  </si>
  <si>
    <t>9.</t>
  </si>
  <si>
    <t>10.</t>
  </si>
  <si>
    <t>11.</t>
  </si>
  <si>
    <t>12.</t>
  </si>
  <si>
    <t>13.</t>
  </si>
  <si>
    <t>14.</t>
  </si>
  <si>
    <t>Értékpapír vásárlása, visszavásárlása</t>
  </si>
  <si>
    <t>15.</t>
  </si>
  <si>
    <t>Likviditási célú hitelek törlesztése</t>
  </si>
  <si>
    <t>16.</t>
  </si>
  <si>
    <t>17.</t>
  </si>
  <si>
    <t>Rövid lejáratú hitelek, kölcsönök törlesztése</t>
  </si>
  <si>
    <t>18.</t>
  </si>
  <si>
    <t>19.</t>
  </si>
  <si>
    <t>Betét elhelyezése</t>
  </si>
  <si>
    <t>20.</t>
  </si>
  <si>
    <t>Költségvetési hiány:</t>
  </si>
  <si>
    <t>Költségvetési többlet:</t>
  </si>
  <si>
    <t>Tárgyévi  hiány:</t>
  </si>
  <si>
    <t>Tárgyévi  többlet:</t>
  </si>
  <si>
    <t>Egyéb felhalmozási kiadások</t>
  </si>
  <si>
    <t>Egyéb felhalmozási célú bevételek</t>
  </si>
  <si>
    <t>Hitelek törlesztése</t>
  </si>
  <si>
    <t>Kölcsön törlesztése</t>
  </si>
  <si>
    <t>Pénzügyi lízing kiadásai</t>
  </si>
  <si>
    <t>2.számú melléklet</t>
  </si>
  <si>
    <t>Likviditási célú hitelek, kölcsönök törl.pü.váll.</t>
  </si>
  <si>
    <t>ÉAOP-projekt: oktatási intézmények fejlesztése: előszerződés alapján ingatlanvás.</t>
  </si>
  <si>
    <t>KEOP-projekt: napelemes rendszer kialakítása Polgár közintézményén pály.önerő</t>
  </si>
  <si>
    <t xml:space="preserve">Csapadékvíz elvez.csatornák mérnöki tervezés díja, vízjogi eng.terv </t>
  </si>
  <si>
    <t xml:space="preserve">Rákóczi úti ingatlanok kiváltása </t>
  </si>
  <si>
    <t>KEOP-projekt:  Szennyvízhálózat bővítése Polgáron tanulmányterv, tervezési díj</t>
  </si>
  <si>
    <t>LEADER: JÁTSZÓPARK KIALAKÍTÁSA önerő</t>
  </si>
  <si>
    <t>Bessenyei úti ingatlan megvásárlása</t>
  </si>
  <si>
    <t>Taskó u. 85. ingatlan megvásárlása</t>
  </si>
  <si>
    <t>Személygépkocsi vásárlása</t>
  </si>
  <si>
    <t>Korpusz Kft. részesedés megvásárlásának 2014. évi maradványa</t>
  </si>
  <si>
    <t xml:space="preserve">             Polgár Város Önkormányzatának</t>
  </si>
  <si>
    <t>I. Működési célú bevételek és kiadások mérlege 2014. évre
(intézményfinanszírozás nélkül)</t>
  </si>
  <si>
    <t>II. Felhalmozási célú bevételek és kiadások mérlege 2014. évre
(intézményfinanszírozás nélkül)</t>
  </si>
  <si>
    <t xml:space="preserve">              Polgár Város Önkormányzatának </t>
  </si>
  <si>
    <t>Óvoda bővítéséhez pályázati önerő (3 éves korcsoport miatti fejlesztési célú pályázat)</t>
  </si>
  <si>
    <t xml:space="preserve">Tárgyi eszközök vásárlása </t>
  </si>
  <si>
    <t>Eredeti előirányzat</t>
  </si>
  <si>
    <t>Javasolt előirányzat</t>
  </si>
  <si>
    <t>Államigazgatás</t>
  </si>
  <si>
    <t>Módosított előirányzat</t>
  </si>
  <si>
    <t>Megvált. munkakép.fogl.létszáma (2014. év):</t>
  </si>
  <si>
    <t>Módosított             előirányzat</t>
  </si>
  <si>
    <t>Működési célú tám. Áh.belülről</t>
  </si>
  <si>
    <t>Költségvetési bevételek(1.+2.+4.+5.+7.)</t>
  </si>
  <si>
    <t>Hiány belső finansz.bevételei (10.+…+12. )</t>
  </si>
  <si>
    <t xml:space="preserve">Hiány külső finansz.bevételei (14.+ 15.) </t>
  </si>
  <si>
    <t>Működési célú finansz.bevételek (9.+13.)</t>
  </si>
  <si>
    <t>Költségvetési kiadások(1.+...+5.)</t>
  </si>
  <si>
    <t>Munkaa terhjár.és szoc.hozzájárulási adó</t>
  </si>
  <si>
    <t>Forg.célú belf., külf értékpapírok vásárlása</t>
  </si>
  <si>
    <t>Működési célú fin.kiadások(9.+...+14.)</t>
  </si>
  <si>
    <t>Sorszám</t>
  </si>
  <si>
    <t xml:space="preserve">      Likviditási célú hitelek, kölcs felvétele</t>
  </si>
  <si>
    <t>Felhalmozási célú támogatások áh. belülről</t>
  </si>
  <si>
    <t>Felhalmozási célú átvett pe.</t>
  </si>
  <si>
    <t>Költségvetési bevételek (1.+3.+4.+6.)</t>
  </si>
  <si>
    <t>Hiány belső finan. bevételei ( 9+…+11)</t>
  </si>
  <si>
    <t xml:space="preserve">     Költségvetési maradvány ig.</t>
  </si>
  <si>
    <t>Hiány külső finan. bevételei (18+…+21 )</t>
  </si>
  <si>
    <t xml:space="preserve">     Hosszú lejár.hitelek, kölcs felvétele</t>
  </si>
  <si>
    <t xml:space="preserve">     Rövid lejár.hitelek, kölcsönök felvétele</t>
  </si>
  <si>
    <t>Felhalm. célú finansz.bevételek (8.+12.)</t>
  </si>
  <si>
    <t xml:space="preserve">           ebből EU-s forrásból megval.</t>
  </si>
  <si>
    <t>Költségvetési kiadások (1.+3.+5.+6.)</t>
  </si>
  <si>
    <t>Befekt célú belf, külf értékpapírok vásárlása</t>
  </si>
  <si>
    <t>Felhalm. célú finansz.kiadások (8.+ 13.)</t>
  </si>
  <si>
    <t>4.sz. melléklet</t>
  </si>
  <si>
    <t>1. Általános tartalék</t>
  </si>
  <si>
    <t>2. Működési célú céltartalék</t>
  </si>
  <si>
    <t>3. Felhalmozási célú céltartalék</t>
  </si>
  <si>
    <t>Mezőgazdasági   közmunkaprogram - platós tehergépjármű</t>
  </si>
  <si>
    <t>Előirányzat-változás</t>
  </si>
  <si>
    <t xml:space="preserve">       2014. évi normatíva visszafizetésére elk.célt.</t>
  </si>
  <si>
    <t>Mezőgazdasági   földutak közmunkaprogram - kisértékű tárgyi eszközök</t>
  </si>
  <si>
    <t>Polgári Szolgáltató Központ</t>
  </si>
  <si>
    <t xml:space="preserve">       2014. évi kötelezettségek telj. elk.célt.</t>
  </si>
  <si>
    <t>LEADER: Közösségi terek kialakítása</t>
  </si>
  <si>
    <t>Tiszta Virágos Polgár kialakítása</t>
  </si>
  <si>
    <t>Munkácsy úti parkoló felújítása</t>
  </si>
  <si>
    <t xml:space="preserve">Kisértékű tárgyi eszközök vásárlása </t>
  </si>
  <si>
    <t>Tárgyi eszközök vásárlása 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</si>
</sst>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_ ;\-#,##0\ "/>
    <numFmt numFmtId="166" formatCode="#,###"/>
  </numFmts>
  <fonts count="75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b/>
      <sz val="10"/>
      <name val="Arial CE"/>
      <family val="2"/>
      <charset val="238"/>
    </font>
    <font>
      <b/>
      <sz val="10"/>
      <name val="Times New Roman"/>
      <family val="1"/>
      <charset val="238"/>
    </font>
    <font>
      <b/>
      <sz val="7"/>
      <name val="Arial CE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7"/>
      <name val="Arial CE"/>
      <charset val="238"/>
    </font>
    <font>
      <sz val="12"/>
      <name val="Arial CE"/>
      <family val="2"/>
      <charset val="238"/>
    </font>
    <font>
      <sz val="10"/>
      <color indexed="9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b/>
      <sz val="10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3"/>
      <name val="Times New Roman"/>
      <family val="1"/>
      <charset val="238"/>
    </font>
    <font>
      <sz val="13"/>
      <color indexed="9"/>
      <name val="Arial CE"/>
      <family val="2"/>
      <charset val="238"/>
    </font>
    <font>
      <sz val="13"/>
      <name val="Arial CE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 CE"/>
      <charset val="238"/>
    </font>
    <font>
      <sz val="10"/>
      <name val="Arial CE"/>
      <charset val="238"/>
    </font>
    <font>
      <b/>
      <i/>
      <sz val="9"/>
      <name val="Arial CE"/>
      <family val="2"/>
      <charset val="238"/>
    </font>
    <font>
      <sz val="10"/>
      <name val="Times New Roman CE"/>
      <charset val="238"/>
    </font>
    <font>
      <sz val="8"/>
      <name val="Times New Roman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7"/>
      <name val="Times New Roman CE"/>
      <charset val="238"/>
    </font>
    <font>
      <sz val="9"/>
      <name val="Arial"/>
      <family val="2"/>
      <charset val="238"/>
    </font>
    <font>
      <sz val="9"/>
      <color indexed="10"/>
      <name val="Arial CE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theme="6" tint="-0.249977111117893"/>
      <name val="Arial CE"/>
      <charset val="238"/>
    </font>
    <font>
      <sz val="10"/>
      <color theme="6" tint="-0.249977111117893"/>
      <name val="Arial CE"/>
      <charset val="238"/>
    </font>
    <font>
      <sz val="8"/>
      <color theme="6" tint="-0.249977111117893"/>
      <name val="Arial CE"/>
      <charset val="238"/>
    </font>
    <font>
      <b/>
      <sz val="8"/>
      <color theme="6" tint="-0.249977111117893"/>
      <name val="Arial CE"/>
      <charset val="238"/>
    </font>
    <font>
      <b/>
      <sz val="9"/>
      <color theme="6" tint="-0.249977111117893"/>
      <name val="Arial CE"/>
      <charset val="238"/>
    </font>
    <font>
      <sz val="9"/>
      <color theme="6" tint="-0.249977111117893"/>
      <name val="Arial CE"/>
      <charset val="238"/>
    </font>
    <font>
      <sz val="7"/>
      <color theme="6" tint="-0.249977111117893"/>
      <name val="Arial CE"/>
      <charset val="238"/>
    </font>
    <font>
      <b/>
      <sz val="7"/>
      <color theme="6" tint="-0.249977111117893"/>
      <name val="Arial CE"/>
      <charset val="238"/>
    </font>
    <font>
      <b/>
      <sz val="7"/>
      <color theme="4"/>
      <name val="Arial CE"/>
      <charset val="238"/>
    </font>
    <font>
      <b/>
      <sz val="10"/>
      <color theme="4"/>
      <name val="Arial CE"/>
      <charset val="238"/>
    </font>
    <font>
      <b/>
      <sz val="8"/>
      <color theme="4"/>
      <name val="Arial CE"/>
      <charset val="238"/>
    </font>
    <font>
      <b/>
      <sz val="9"/>
      <color theme="4"/>
      <name val="Arial CE"/>
      <charset val="238"/>
    </font>
    <font>
      <b/>
      <sz val="6"/>
      <name val="Arial CE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5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1">
    <xf numFmtId="0" fontId="0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5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4" borderId="0" applyNumberFormat="0" applyBorder="0" applyAlignment="0" applyProtection="0"/>
    <xf numFmtId="0" fontId="4" fillId="9" borderId="1" applyNumberFormat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1" borderId="5" applyNumberFormat="0" applyAlignment="0" applyProtection="0"/>
    <xf numFmtId="0" fontId="10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" fillId="5" borderId="7" applyNumberFormat="0" applyFont="0" applyAlignment="0" applyProtection="0"/>
    <xf numFmtId="0" fontId="11" fillId="7" borderId="0" applyNumberFormat="0" applyBorder="0" applyAlignment="0" applyProtection="0"/>
    <xf numFmtId="0" fontId="12" fillId="12" borderId="8" applyNumberFormat="0" applyAlignment="0" applyProtection="0"/>
    <xf numFmtId="0" fontId="13" fillId="0" borderId="0" applyNumberFormat="0" applyFill="0" applyBorder="0" applyAlignment="0" applyProtection="0"/>
    <xf numFmtId="0" fontId="1" fillId="0" borderId="0"/>
    <xf numFmtId="0" fontId="20" fillId="0" borderId="0"/>
    <xf numFmtId="0" fontId="50" fillId="0" borderId="0"/>
    <xf numFmtId="0" fontId="44" fillId="0" borderId="0"/>
    <xf numFmtId="0" fontId="14" fillId="0" borderId="9" applyNumberFormat="0" applyFill="0" applyAlignment="0" applyProtection="0"/>
    <xf numFmtId="0" fontId="15" fillId="13" borderId="0" applyNumberFormat="0" applyBorder="0" applyAlignment="0" applyProtection="0"/>
    <xf numFmtId="0" fontId="16" fillId="9" borderId="0" applyNumberFormat="0" applyBorder="0" applyAlignment="0" applyProtection="0"/>
    <xf numFmtId="0" fontId="17" fillId="12" borderId="1" applyNumberFormat="0" applyAlignment="0" applyProtection="0"/>
    <xf numFmtId="0" fontId="20" fillId="0" borderId="0"/>
  </cellStyleXfs>
  <cellXfs count="232">
    <xf numFmtId="0" fontId="0" fillId="0" borderId="0" xfId="0"/>
    <xf numFmtId="0" fontId="22" fillId="0" borderId="0" xfId="0" applyFont="1"/>
    <xf numFmtId="0" fontId="0" fillId="0" borderId="0" xfId="0" applyAlignment="1">
      <alignment horizontal="center"/>
    </xf>
    <xf numFmtId="3" fontId="0" fillId="0" borderId="0" xfId="0" applyNumberFormat="1"/>
    <xf numFmtId="3" fontId="22" fillId="0" borderId="0" xfId="0" applyNumberFormat="1" applyFont="1"/>
    <xf numFmtId="0" fontId="0" fillId="0" borderId="10" xfId="0" applyBorder="1"/>
    <xf numFmtId="0" fontId="23" fillId="0" borderId="0" xfId="0" applyFont="1" applyAlignment="1">
      <alignment wrapText="1"/>
    </xf>
    <xf numFmtId="0" fontId="28" fillId="0" borderId="10" xfId="0" applyFont="1" applyBorder="1" applyAlignment="1">
      <alignment horizontal="center" vertical="center" wrapText="1"/>
    </xf>
    <xf numFmtId="0" fontId="32" fillId="0" borderId="0" xfId="0" applyFont="1"/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3" fontId="25" fillId="0" borderId="0" xfId="0" applyNumberFormat="1" applyFont="1"/>
    <xf numFmtId="0" fontId="26" fillId="0" borderId="0" xfId="0" applyFont="1"/>
    <xf numFmtId="0" fontId="26" fillId="0" borderId="0" xfId="0" applyFont="1" applyFill="1"/>
    <xf numFmtId="0" fontId="34" fillId="0" borderId="0" xfId="0" applyFont="1" applyAlignment="1">
      <alignment vertical="center"/>
    </xf>
    <xf numFmtId="0" fontId="35" fillId="0" borderId="0" xfId="0" applyFont="1"/>
    <xf numFmtId="0" fontId="36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27" fillId="0" borderId="11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 wrapText="1"/>
    </xf>
    <xf numFmtId="0" fontId="40" fillId="0" borderId="0" xfId="0" applyFont="1"/>
    <xf numFmtId="0" fontId="30" fillId="0" borderId="13" xfId="0" applyFont="1" applyBorder="1" applyAlignment="1">
      <alignment vertical="center" wrapText="1"/>
    </xf>
    <xf numFmtId="3" fontId="36" fillId="0" borderId="14" xfId="0" applyNumberFormat="1" applyFont="1" applyBorder="1" applyAlignment="1">
      <alignment vertical="center"/>
    </xf>
    <xf numFmtId="0" fontId="37" fillId="14" borderId="15" xfId="0" applyFont="1" applyFill="1" applyBorder="1" applyAlignment="1">
      <alignment vertical="center"/>
    </xf>
    <xf numFmtId="3" fontId="37" fillId="14" borderId="16" xfId="0" applyNumberFormat="1" applyFont="1" applyFill="1" applyBorder="1" applyAlignment="1">
      <alignment vertical="center"/>
    </xf>
    <xf numFmtId="0" fontId="39" fillId="0" borderId="0" xfId="0" applyFont="1"/>
    <xf numFmtId="0" fontId="39" fillId="0" borderId="0" xfId="0" applyFont="1" applyFill="1"/>
    <xf numFmtId="0" fontId="37" fillId="14" borderId="11" xfId="0" applyFont="1" applyFill="1" applyBorder="1" applyAlignment="1">
      <alignment vertical="center"/>
    </xf>
    <xf numFmtId="3" fontId="37" fillId="14" borderId="12" xfId="0" applyNumberFormat="1" applyFont="1" applyFill="1" applyBorder="1" applyAlignment="1">
      <alignment vertical="center"/>
    </xf>
    <xf numFmtId="0" fontId="36" fillId="0" borderId="17" xfId="0" applyFont="1" applyBorder="1" applyAlignment="1">
      <alignment vertical="center"/>
    </xf>
    <xf numFmtId="0" fontId="40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35" fillId="14" borderId="0" xfId="0" applyFont="1" applyFill="1"/>
    <xf numFmtId="0" fontId="0" fillId="14" borderId="0" xfId="0" applyFill="1"/>
    <xf numFmtId="0" fontId="37" fillId="15" borderId="11" xfId="0" applyFont="1" applyFill="1" applyBorder="1" applyAlignment="1">
      <alignment vertical="center"/>
    </xf>
    <xf numFmtId="3" fontId="37" fillId="15" borderId="12" xfId="0" applyNumberFormat="1" applyFont="1" applyFill="1" applyBorder="1" applyAlignment="1">
      <alignment vertical="center"/>
    </xf>
    <xf numFmtId="0" fontId="36" fillId="0" borderId="18" xfId="0" applyFont="1" applyBorder="1" applyAlignment="1">
      <alignment vertical="center"/>
    </xf>
    <xf numFmtId="3" fontId="36" fillId="0" borderId="19" xfId="0" applyNumberFormat="1" applyFont="1" applyBorder="1" applyAlignment="1">
      <alignment vertical="center"/>
    </xf>
    <xf numFmtId="0" fontId="41" fillId="15" borderId="11" xfId="0" applyFont="1" applyFill="1" applyBorder="1" applyAlignment="1">
      <alignment vertical="center"/>
    </xf>
    <xf numFmtId="3" fontId="41" fillId="15" borderId="12" xfId="0" applyNumberFormat="1" applyFont="1" applyFill="1" applyBorder="1" applyAlignment="1">
      <alignment vertical="center"/>
    </xf>
    <xf numFmtId="0" fontId="42" fillId="0" borderId="0" xfId="0" applyFont="1"/>
    <xf numFmtId="0" fontId="43" fillId="0" borderId="0" xfId="0" applyFont="1"/>
    <xf numFmtId="0" fontId="27" fillId="0" borderId="10" xfId="0" applyFont="1" applyBorder="1" applyAlignment="1">
      <alignment horizontal="center" vertical="center" wrapText="1"/>
    </xf>
    <xf numFmtId="3" fontId="46" fillId="0" borderId="10" xfId="35" applyNumberFormat="1" applyFont="1" applyBorder="1" applyAlignment="1">
      <alignment horizontal="center" vertical="center"/>
    </xf>
    <xf numFmtId="3" fontId="46" fillId="0" borderId="10" xfId="35" applyNumberFormat="1" applyFont="1" applyBorder="1" applyAlignment="1">
      <alignment horizontal="right" vertical="center"/>
    </xf>
    <xf numFmtId="3" fontId="46" fillId="0" borderId="10" xfId="35" applyNumberFormat="1" applyFont="1" applyBorder="1" applyAlignment="1">
      <alignment horizontal="left" vertical="center"/>
    </xf>
    <xf numFmtId="0" fontId="19" fillId="0" borderId="10" xfId="0" applyFont="1" applyFill="1" applyBorder="1" applyAlignment="1">
      <alignment vertical="center" shrinkToFit="1"/>
    </xf>
    <xf numFmtId="165" fontId="20" fillId="0" borderId="10" xfId="0" applyNumberFormat="1" applyFont="1" applyFill="1" applyBorder="1" applyAlignment="1">
      <alignment vertical="center" shrinkToFit="1"/>
    </xf>
    <xf numFmtId="0" fontId="18" fillId="0" borderId="10" xfId="0" applyFont="1" applyFill="1" applyBorder="1" applyAlignment="1">
      <alignment vertical="center" shrinkToFit="1"/>
    </xf>
    <xf numFmtId="165" fontId="46" fillId="0" borderId="10" xfId="0" applyNumberFormat="1" applyFont="1" applyFill="1" applyBorder="1" applyAlignment="1">
      <alignment vertical="center" shrinkToFit="1"/>
    </xf>
    <xf numFmtId="0" fontId="2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2" fillId="0" borderId="0" xfId="0" applyFont="1" applyBorder="1"/>
    <xf numFmtId="0" fontId="22" fillId="0" borderId="10" xfId="0" applyFont="1" applyBorder="1"/>
    <xf numFmtId="3" fontId="22" fillId="0" borderId="10" xfId="0" applyNumberFormat="1" applyFont="1" applyBorder="1"/>
    <xf numFmtId="3" fontId="22" fillId="16" borderId="10" xfId="0" applyNumberFormat="1" applyFont="1" applyFill="1" applyBorder="1"/>
    <xf numFmtId="0" fontId="22" fillId="16" borderId="0" xfId="0" applyFont="1" applyFill="1"/>
    <xf numFmtId="3" fontId="22" fillId="17" borderId="10" xfId="0" applyNumberFormat="1" applyFont="1" applyFill="1" applyBorder="1"/>
    <xf numFmtId="0" fontId="22" fillId="17" borderId="0" xfId="0" applyFont="1" applyFill="1"/>
    <xf numFmtId="0" fontId="0" fillId="17" borderId="0" xfId="0" applyFill="1"/>
    <xf numFmtId="3" fontId="1" fillId="0" borderId="10" xfId="0" applyNumberFormat="1" applyFont="1" applyBorder="1"/>
    <xf numFmtId="3" fontId="22" fillId="18" borderId="10" xfId="0" applyNumberFormat="1" applyFont="1" applyFill="1" applyBorder="1" applyAlignment="1">
      <alignment vertical="center"/>
    </xf>
    <xf numFmtId="0" fontId="22" fillId="18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21" fillId="0" borderId="0" xfId="0" applyFont="1" applyFill="1"/>
    <xf numFmtId="3" fontId="0" fillId="0" borderId="10" xfId="0" applyNumberFormat="1" applyBorder="1"/>
    <xf numFmtId="3" fontId="22" fillId="17" borderId="0" xfId="0" applyNumberFormat="1" applyFont="1" applyFill="1"/>
    <xf numFmtId="3" fontId="21" fillId="0" borderId="10" xfId="0" applyNumberFormat="1" applyFont="1" applyFill="1" applyBorder="1"/>
    <xf numFmtId="3" fontId="24" fillId="0" borderId="10" xfId="0" applyNumberFormat="1" applyFont="1" applyFill="1" applyBorder="1"/>
    <xf numFmtId="3" fontId="21" fillId="0" borderId="0" xfId="0" applyNumberFormat="1" applyFont="1" applyFill="1"/>
    <xf numFmtId="3" fontId="0" fillId="17" borderId="0" xfId="0" applyNumberFormat="1" applyFill="1"/>
    <xf numFmtId="3" fontId="47" fillId="0" borderId="0" xfId="0" applyNumberFormat="1" applyFont="1" applyAlignment="1">
      <alignment horizontal="center" vertical="center"/>
    </xf>
    <xf numFmtId="3" fontId="22" fillId="18" borderId="0" xfId="0" applyNumberFormat="1" applyFont="1" applyFill="1" applyAlignment="1">
      <alignment vertical="center"/>
    </xf>
    <xf numFmtId="0" fontId="33" fillId="0" borderId="0" xfId="0" applyFont="1"/>
    <xf numFmtId="0" fontId="33" fillId="0" borderId="0" xfId="0" applyFont="1" applyAlignment="1">
      <alignment horizontal="left"/>
    </xf>
    <xf numFmtId="0" fontId="28" fillId="0" borderId="0" xfId="0" applyFont="1" applyBorder="1"/>
    <xf numFmtId="0" fontId="33" fillId="0" borderId="0" xfId="0" applyFont="1" applyAlignment="1">
      <alignment horizontal="right"/>
    </xf>
    <xf numFmtId="3" fontId="49" fillId="0" borderId="10" xfId="0" applyNumberFormat="1" applyFont="1" applyBorder="1" applyAlignment="1">
      <alignment horizontal="left" vertical="center"/>
    </xf>
    <xf numFmtId="0" fontId="31" fillId="0" borderId="20" xfId="0" applyFont="1" applyBorder="1" applyAlignment="1">
      <alignment vertical="center"/>
    </xf>
    <xf numFmtId="0" fontId="26" fillId="0" borderId="21" xfId="0" applyFont="1" applyBorder="1" applyAlignment="1">
      <alignment horizontal="center" vertical="center"/>
    </xf>
    <xf numFmtId="0" fontId="23" fillId="0" borderId="21" xfId="0" applyFont="1" applyBorder="1" applyAlignment="1"/>
    <xf numFmtId="0" fontId="35" fillId="0" borderId="0" xfId="0" applyFont="1" applyAlignment="1">
      <alignment horizontal="center"/>
    </xf>
    <xf numFmtId="3" fontId="35" fillId="0" borderId="0" xfId="0" applyNumberFormat="1" applyFont="1" applyAlignment="1">
      <alignment horizontal="center"/>
    </xf>
    <xf numFmtId="166" fontId="50" fillId="0" borderId="0" xfId="34" applyNumberFormat="1" applyFill="1" applyAlignment="1" applyProtection="1">
      <alignment vertical="center" wrapText="1"/>
    </xf>
    <xf numFmtId="166" fontId="50" fillId="0" borderId="0" xfId="34" applyNumberFormat="1" applyFill="1" applyAlignment="1" applyProtection="1">
      <alignment horizontal="centerContinuous" vertical="center"/>
    </xf>
    <xf numFmtId="166" fontId="50" fillId="0" borderId="0" xfId="34" applyNumberFormat="1" applyFill="1" applyAlignment="1" applyProtection="1">
      <alignment horizontal="center" vertical="center" wrapText="1"/>
    </xf>
    <xf numFmtId="166" fontId="20" fillId="0" borderId="0" xfId="34" applyNumberFormat="1" applyFont="1" applyFill="1" applyAlignment="1" applyProtection="1">
      <alignment vertical="center" wrapText="1"/>
    </xf>
    <xf numFmtId="166" fontId="46" fillId="0" borderId="0" xfId="34" applyNumberFormat="1" applyFont="1" applyFill="1" applyAlignment="1" applyProtection="1">
      <alignment horizontal="centerContinuous" vertical="center" wrapText="1"/>
    </xf>
    <xf numFmtId="166" fontId="20" fillId="0" borderId="0" xfId="34" applyNumberFormat="1" applyFont="1" applyFill="1" applyAlignment="1" applyProtection="1">
      <alignment horizontal="centerContinuous" vertical="center"/>
    </xf>
    <xf numFmtId="166" fontId="52" fillId="0" borderId="0" xfId="34" applyNumberFormat="1" applyFont="1" applyFill="1" applyAlignment="1" applyProtection="1">
      <alignment horizontal="center" vertical="center" wrapText="1"/>
    </xf>
    <xf numFmtId="166" fontId="20" fillId="0" borderId="10" xfId="34" applyNumberFormat="1" applyFont="1" applyFill="1" applyBorder="1" applyAlignment="1" applyProtection="1">
      <alignment horizontal="right" vertical="center" wrapText="1" indent="1"/>
      <protection locked="0"/>
    </xf>
    <xf numFmtId="166" fontId="54" fillId="0" borderId="10" xfId="34" applyNumberFormat="1" applyFont="1" applyFill="1" applyBorder="1" applyAlignment="1" applyProtection="1">
      <alignment horizontal="right" vertical="center" wrapText="1" indent="1"/>
    </xf>
    <xf numFmtId="166" fontId="20" fillId="0" borderId="10" xfId="34" applyNumberFormat="1" applyFont="1" applyFill="1" applyBorder="1" applyAlignment="1" applyProtection="1">
      <alignment horizontal="left" vertical="center" wrapText="1" indent="1"/>
    </xf>
    <xf numFmtId="166" fontId="20" fillId="0" borderId="10" xfId="34" applyNumberFormat="1" applyFont="1" applyFill="1" applyBorder="1" applyAlignment="1" applyProtection="1">
      <alignment horizontal="left" vertical="center" wrapText="1" indent="1"/>
      <protection locked="0"/>
    </xf>
    <xf numFmtId="166" fontId="20" fillId="0" borderId="10" xfId="34" applyNumberFormat="1" applyFont="1" applyFill="1" applyBorder="1" applyAlignment="1" applyProtection="1">
      <alignment horizontal="right" vertical="center" wrapText="1" indent="1"/>
    </xf>
    <xf numFmtId="166" fontId="20" fillId="0" borderId="10" xfId="34" applyNumberFormat="1" applyFont="1" applyFill="1" applyBorder="1" applyAlignment="1" applyProtection="1">
      <alignment vertical="center" wrapText="1"/>
    </xf>
    <xf numFmtId="166" fontId="52" fillId="0" borderId="10" xfId="34" applyNumberFormat="1" applyFont="1" applyFill="1" applyBorder="1" applyAlignment="1" applyProtection="1">
      <alignment horizontal="centerContinuous" vertical="center" wrapText="1"/>
    </xf>
    <xf numFmtId="166" fontId="52" fillId="0" borderId="0" xfId="34" applyNumberFormat="1" applyFont="1" applyFill="1" applyAlignment="1" applyProtection="1">
      <alignment vertical="center" wrapText="1"/>
    </xf>
    <xf numFmtId="166" fontId="52" fillId="0" borderId="10" xfId="34" applyNumberFormat="1" applyFont="1" applyFill="1" applyBorder="1" applyAlignment="1" applyProtection="1">
      <alignment horizontal="center" vertical="center" wrapText="1"/>
    </xf>
    <xf numFmtId="166" fontId="52" fillId="0" borderId="10" xfId="34" applyNumberFormat="1" applyFont="1" applyFill="1" applyBorder="1" applyAlignment="1" applyProtection="1">
      <alignment horizontal="left" vertical="center" wrapText="1" indent="1"/>
    </xf>
    <xf numFmtId="166" fontId="52" fillId="0" borderId="10" xfId="34" applyNumberFormat="1" applyFont="1" applyFill="1" applyBorder="1" applyAlignment="1" applyProtection="1">
      <alignment horizontal="right" vertical="center" wrapText="1" indent="1"/>
    </xf>
    <xf numFmtId="166" fontId="54" fillId="0" borderId="10" xfId="34" applyNumberFormat="1" applyFont="1" applyFill="1" applyBorder="1" applyAlignment="1" applyProtection="1">
      <alignment horizontal="left" vertical="center" wrapText="1" indent="1"/>
    </xf>
    <xf numFmtId="166" fontId="20" fillId="0" borderId="10" xfId="34" applyNumberFormat="1" applyFont="1" applyFill="1" applyBorder="1" applyAlignment="1" applyProtection="1">
      <alignment horizontal="left" vertical="center" wrapText="1" indent="2"/>
    </xf>
    <xf numFmtId="166" fontId="55" fillId="0" borderId="10" xfId="34" applyNumberFormat="1" applyFont="1" applyFill="1" applyBorder="1" applyAlignment="1" applyProtection="1">
      <alignment horizontal="center" vertical="center" wrapText="1"/>
    </xf>
    <xf numFmtId="166" fontId="55" fillId="0" borderId="0" xfId="34" applyNumberFormat="1" applyFont="1" applyFill="1" applyAlignment="1" applyProtection="1">
      <alignment horizontal="center" vertical="center" wrapText="1"/>
    </xf>
    <xf numFmtId="166" fontId="50" fillId="0" borderId="0" xfId="34" applyNumberFormat="1" applyFont="1" applyFill="1" applyAlignment="1" applyProtection="1">
      <alignment vertical="center" wrapText="1"/>
    </xf>
    <xf numFmtId="166" fontId="53" fillId="0" borderId="0" xfId="34" applyNumberFormat="1" applyFont="1" applyFill="1" applyAlignment="1" applyProtection="1">
      <alignment vertical="center" wrapText="1"/>
    </xf>
    <xf numFmtId="166" fontId="53" fillId="0" borderId="0" xfId="34" applyNumberFormat="1" applyFont="1" applyFill="1" applyAlignment="1" applyProtection="1">
      <alignment horizontal="center" vertical="center" wrapText="1"/>
    </xf>
    <xf numFmtId="166" fontId="51" fillId="0" borderId="0" xfId="34" applyNumberFormat="1" applyFont="1" applyFill="1" applyAlignment="1" applyProtection="1">
      <alignment vertical="center" wrapText="1"/>
    </xf>
    <xf numFmtId="166" fontId="51" fillId="0" borderId="0" xfId="34" applyNumberFormat="1" applyFont="1" applyFill="1" applyAlignment="1" applyProtection="1">
      <alignment horizontal="center" vertical="center" wrapText="1"/>
    </xf>
    <xf numFmtId="166" fontId="56" fillId="0" borderId="10" xfId="34" applyNumberFormat="1" applyFont="1" applyFill="1" applyBorder="1" applyAlignment="1" applyProtection="1">
      <alignment horizontal="center" vertical="center" wrapText="1"/>
    </xf>
    <xf numFmtId="166" fontId="57" fillId="0" borderId="0" xfId="34" applyNumberFormat="1" applyFont="1" applyFill="1" applyAlignment="1" applyProtection="1">
      <alignment vertical="center" wrapText="1"/>
    </xf>
    <xf numFmtId="3" fontId="48" fillId="16" borderId="10" xfId="0" applyNumberFormat="1" applyFont="1" applyFill="1" applyBorder="1"/>
    <xf numFmtId="3" fontId="48" fillId="16" borderId="0" xfId="0" applyNumberFormat="1" applyFont="1" applyFill="1"/>
    <xf numFmtId="0" fontId="48" fillId="16" borderId="0" xfId="0" applyFont="1" applyFill="1"/>
    <xf numFmtId="0" fontId="33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22" fillId="16" borderId="10" xfId="0" applyFont="1" applyFill="1" applyBorder="1" applyAlignment="1">
      <alignment horizontal="center"/>
    </xf>
    <xf numFmtId="0" fontId="22" fillId="17" borderId="10" xfId="0" applyFont="1" applyFill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0" fontId="48" fillId="16" borderId="10" xfId="0" applyFont="1" applyFill="1" applyBorder="1" applyAlignment="1">
      <alignment horizontal="center"/>
    </xf>
    <xf numFmtId="0" fontId="22" fillId="18" borderId="10" xfId="0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166" fontId="58" fillId="0" borderId="10" xfId="34" applyNumberFormat="1" applyFont="1" applyFill="1" applyBorder="1" applyAlignment="1" applyProtection="1">
      <alignment horizontal="left" vertical="center" wrapText="1" indent="1"/>
    </xf>
    <xf numFmtId="166" fontId="58" fillId="0" borderId="10" xfId="34" applyNumberFormat="1" applyFont="1" applyFill="1" applyBorder="1" applyAlignment="1" applyProtection="1">
      <alignment horizontal="right" vertical="center" wrapText="1" indent="1"/>
      <protection locked="0"/>
    </xf>
    <xf numFmtId="0" fontId="24" fillId="18" borderId="21" xfId="0" applyFont="1" applyFill="1" applyBorder="1" applyAlignment="1">
      <alignment vertical="center" wrapText="1"/>
    </xf>
    <xf numFmtId="3" fontId="22" fillId="18" borderId="20" xfId="0" applyNumberFormat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25" fillId="0" borderId="21" xfId="0" applyFont="1" applyBorder="1" applyAlignment="1"/>
    <xf numFmtId="0" fontId="25" fillId="0" borderId="10" xfId="0" applyFont="1" applyBorder="1" applyAlignment="1">
      <alignment horizontal="center"/>
    </xf>
    <xf numFmtId="2" fontId="25" fillId="0" borderId="10" xfId="0" applyNumberFormat="1" applyFont="1" applyBorder="1" applyAlignment="1"/>
    <xf numFmtId="164" fontId="25" fillId="0" borderId="10" xfId="0" applyNumberFormat="1" applyFont="1" applyBorder="1"/>
    <xf numFmtId="4" fontId="25" fillId="0" borderId="10" xfId="0" applyNumberFormat="1" applyFont="1" applyBorder="1"/>
    <xf numFmtId="0" fontId="25" fillId="0" borderId="0" xfId="0" applyFont="1"/>
    <xf numFmtId="0" fontId="23" fillId="0" borderId="10" xfId="0" applyFont="1" applyBorder="1" applyAlignment="1">
      <alignment horizontal="center"/>
    </xf>
    <xf numFmtId="2" fontId="23" fillId="0" borderId="10" xfId="0" applyNumberFormat="1" applyFont="1" applyBorder="1" applyAlignment="1"/>
    <xf numFmtId="164" fontId="23" fillId="0" borderId="10" xfId="0" applyNumberFormat="1" applyFont="1" applyBorder="1"/>
    <xf numFmtId="3" fontId="23" fillId="0" borderId="0" xfId="0" applyNumberFormat="1" applyFont="1"/>
    <xf numFmtId="0" fontId="23" fillId="0" borderId="0" xfId="0" applyFont="1"/>
    <xf numFmtId="0" fontId="59" fillId="0" borderId="0" xfId="0" applyFont="1" applyAlignment="1">
      <alignment wrapText="1"/>
    </xf>
    <xf numFmtId="166" fontId="60" fillId="0" borderId="10" xfId="34" applyNumberFormat="1" applyFont="1" applyFill="1" applyBorder="1" applyAlignment="1" applyProtection="1">
      <alignment horizontal="center" vertical="center" wrapText="1"/>
    </xf>
    <xf numFmtId="166" fontId="53" fillId="0" borderId="10" xfId="34" applyNumberFormat="1" applyFont="1" applyFill="1" applyBorder="1" applyAlignment="1" applyProtection="1">
      <alignment horizontal="center" vertical="center" wrapText="1"/>
    </xf>
    <xf numFmtId="166" fontId="53" fillId="0" borderId="0" xfId="34" applyNumberFormat="1" applyFont="1" applyFill="1" applyBorder="1" applyAlignment="1" applyProtection="1">
      <alignment horizontal="center" vertical="center" wrapText="1"/>
    </xf>
    <xf numFmtId="166" fontId="61" fillId="0" borderId="10" xfId="34" applyNumberFormat="1" applyFont="1" applyFill="1" applyBorder="1" applyAlignment="1" applyProtection="1">
      <alignment horizontal="left" vertical="center" wrapText="1" indent="1"/>
    </xf>
    <xf numFmtId="166" fontId="58" fillId="0" borderId="10" xfId="34" applyNumberFormat="1" applyFont="1" applyFill="1" applyBorder="1" applyAlignment="1" applyProtection="1">
      <alignment horizontal="left" vertical="center" wrapText="1" indent="1"/>
      <protection locked="0"/>
    </xf>
    <xf numFmtId="166" fontId="61" fillId="0" borderId="10" xfId="34" applyNumberFormat="1" applyFont="1" applyFill="1" applyBorder="1" applyAlignment="1" applyProtection="1">
      <alignment horizontal="justify" vertical="center" wrapText="1"/>
    </xf>
    <xf numFmtId="0" fontId="62" fillId="0" borderId="10" xfId="0" applyFont="1" applyBorder="1"/>
    <xf numFmtId="3" fontId="63" fillId="0" borderId="10" xfId="0" applyNumberFormat="1" applyFont="1" applyBorder="1"/>
    <xf numFmtId="3" fontId="62" fillId="16" borderId="10" xfId="0" applyNumberFormat="1" applyFont="1" applyFill="1" applyBorder="1"/>
    <xf numFmtId="3" fontId="62" fillId="17" borderId="10" xfId="0" applyNumberFormat="1" applyFont="1" applyFill="1" applyBorder="1"/>
    <xf numFmtId="3" fontId="64" fillId="0" borderId="10" xfId="0" applyNumberFormat="1" applyFont="1" applyFill="1" applyBorder="1"/>
    <xf numFmtId="3" fontId="62" fillId="0" borderId="10" xfId="0" applyNumberFormat="1" applyFont="1" applyBorder="1"/>
    <xf numFmtId="3" fontId="63" fillId="16" borderId="10" xfId="0" applyNumberFormat="1" applyFont="1" applyFill="1" applyBorder="1"/>
    <xf numFmtId="3" fontId="62" fillId="18" borderId="10" xfId="0" applyNumberFormat="1" applyFont="1" applyFill="1" applyBorder="1" applyAlignment="1">
      <alignment vertical="center"/>
    </xf>
    <xf numFmtId="3" fontId="62" fillId="18" borderId="20" xfId="0" applyNumberFormat="1" applyFont="1" applyFill="1" applyBorder="1" applyAlignment="1">
      <alignment vertical="center"/>
    </xf>
    <xf numFmtId="0" fontId="65" fillId="0" borderId="20" xfId="0" applyFont="1" applyBorder="1" applyAlignment="1">
      <alignment vertical="center"/>
    </xf>
    <xf numFmtId="2" fontId="66" fillId="0" borderId="10" xfId="0" applyNumberFormat="1" applyFont="1" applyBorder="1" applyAlignment="1"/>
    <xf numFmtId="2" fontId="67" fillId="0" borderId="10" xfId="0" applyNumberFormat="1" applyFont="1" applyBorder="1" applyAlignment="1"/>
    <xf numFmtId="0" fontId="68" fillId="0" borderId="0" xfId="0" applyFont="1"/>
    <xf numFmtId="0" fontId="63" fillId="0" borderId="0" xfId="0" applyFont="1"/>
    <xf numFmtId="0" fontId="69" fillId="0" borderId="10" xfId="0" applyFont="1" applyBorder="1" applyAlignment="1">
      <alignment horizontal="center" vertical="center" wrapText="1"/>
    </xf>
    <xf numFmtId="0" fontId="63" fillId="0" borderId="10" xfId="0" applyFont="1" applyBorder="1"/>
    <xf numFmtId="3" fontId="63" fillId="0" borderId="0" xfId="0" applyNumberFormat="1" applyFont="1"/>
    <xf numFmtId="3" fontId="64" fillId="0" borderId="10" xfId="0" applyNumberFormat="1" applyFont="1" applyBorder="1"/>
    <xf numFmtId="3" fontId="63" fillId="0" borderId="0" xfId="0" applyNumberFormat="1" applyFont="1" applyAlignment="1">
      <alignment vertical="center"/>
    </xf>
    <xf numFmtId="164" fontId="66" fillId="0" borderId="10" xfId="0" applyNumberFormat="1" applyFont="1" applyBorder="1"/>
    <xf numFmtId="164" fontId="67" fillId="0" borderId="10" xfId="0" applyNumberFormat="1" applyFont="1" applyBorder="1"/>
    <xf numFmtId="0" fontId="45" fillId="0" borderId="0" xfId="35" applyFont="1" applyAlignment="1">
      <alignment vertical="center"/>
    </xf>
    <xf numFmtId="0" fontId="70" fillId="0" borderId="0" xfId="0" applyFont="1" applyBorder="1"/>
    <xf numFmtId="0" fontId="71" fillId="0" borderId="0" xfId="0" applyFont="1" applyBorder="1"/>
    <xf numFmtId="0" fontId="71" fillId="0" borderId="10" xfId="0" applyFont="1" applyBorder="1"/>
    <xf numFmtId="3" fontId="71" fillId="0" borderId="10" xfId="0" applyNumberFormat="1" applyFont="1" applyBorder="1"/>
    <xf numFmtId="3" fontId="71" fillId="16" borderId="10" xfId="0" applyNumberFormat="1" applyFont="1" applyFill="1" applyBorder="1"/>
    <xf numFmtId="3" fontId="71" fillId="17" borderId="10" xfId="0" applyNumberFormat="1" applyFont="1" applyFill="1" applyBorder="1"/>
    <xf numFmtId="3" fontId="72" fillId="0" borderId="10" xfId="0" applyNumberFormat="1" applyFont="1" applyFill="1" applyBorder="1"/>
    <xf numFmtId="3" fontId="71" fillId="18" borderId="10" xfId="0" applyNumberFormat="1" applyFont="1" applyFill="1" applyBorder="1" applyAlignment="1">
      <alignment vertical="center"/>
    </xf>
    <xf numFmtId="0" fontId="72" fillId="0" borderId="20" xfId="0" applyFont="1" applyBorder="1" applyAlignment="1">
      <alignment vertical="center"/>
    </xf>
    <xf numFmtId="2" fontId="73" fillId="0" borderId="10" xfId="0" applyNumberFormat="1" applyFont="1" applyBorder="1" applyAlignment="1"/>
    <xf numFmtId="3" fontId="71" fillId="0" borderId="0" xfId="0" applyNumberFormat="1" applyFont="1"/>
    <xf numFmtId="0" fontId="71" fillId="0" borderId="0" xfId="0" applyFont="1"/>
    <xf numFmtId="3" fontId="71" fillId="18" borderId="20" xfId="0" applyNumberFormat="1" applyFont="1" applyFill="1" applyBorder="1" applyAlignment="1">
      <alignment vertical="center"/>
    </xf>
    <xf numFmtId="3" fontId="71" fillId="0" borderId="0" xfId="0" applyNumberFormat="1" applyFont="1" applyAlignment="1">
      <alignment vertical="center"/>
    </xf>
    <xf numFmtId="0" fontId="74" fillId="0" borderId="10" xfId="0" applyFont="1" applyBorder="1" applyAlignment="1">
      <alignment horizontal="center" vertical="center" wrapText="1"/>
    </xf>
    <xf numFmtId="0" fontId="45" fillId="0" borderId="0" xfId="40" applyFont="1" applyAlignment="1">
      <alignment vertical="center"/>
    </xf>
    <xf numFmtId="3" fontId="46" fillId="0" borderId="10" xfId="40" applyNumberFormat="1" applyFont="1" applyBorder="1" applyAlignment="1">
      <alignment horizontal="center" vertical="center"/>
    </xf>
    <xf numFmtId="3" fontId="46" fillId="0" borderId="10" xfId="40" applyNumberFormat="1" applyFont="1" applyBorder="1" applyAlignment="1">
      <alignment horizontal="left" vertical="center"/>
    </xf>
    <xf numFmtId="3" fontId="46" fillId="0" borderId="10" xfId="40" applyNumberFormat="1" applyFont="1" applyBorder="1" applyAlignment="1">
      <alignment horizontal="right" vertical="center"/>
    </xf>
    <xf numFmtId="0" fontId="37" fillId="14" borderId="13" xfId="0" applyFont="1" applyFill="1" applyBorder="1" applyAlignment="1">
      <alignment vertical="center"/>
    </xf>
    <xf numFmtId="0" fontId="23" fillId="0" borderId="22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25" fillId="0" borderId="21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0" fontId="72" fillId="0" borderId="22" xfId="0" applyFont="1" applyBorder="1" applyAlignment="1">
      <alignment horizontal="center" vertical="center" wrapText="1"/>
    </xf>
    <xf numFmtId="0" fontId="72" fillId="0" borderId="24" xfId="0" applyFont="1" applyBorder="1" applyAlignment="1">
      <alignment horizontal="center" vertical="center" wrapText="1"/>
    </xf>
    <xf numFmtId="166" fontId="50" fillId="0" borderId="0" xfId="34" applyNumberFormat="1" applyFont="1" applyFill="1" applyAlignment="1" applyProtection="1">
      <alignment horizontal="right" vertical="center" wrapText="1"/>
    </xf>
    <xf numFmtId="166" fontId="53" fillId="0" borderId="26" xfId="34" applyNumberFormat="1" applyFont="1" applyFill="1" applyBorder="1" applyAlignment="1" applyProtection="1">
      <alignment horizontal="right" vertical="center"/>
    </xf>
    <xf numFmtId="166" fontId="60" fillId="0" borderId="10" xfId="34" applyNumberFormat="1" applyFont="1" applyFill="1" applyBorder="1" applyAlignment="1" applyProtection="1">
      <alignment horizontal="center" vertical="center" textRotation="90" wrapText="1"/>
    </xf>
    <xf numFmtId="166" fontId="60" fillId="0" borderId="10" xfId="34" applyNumberFormat="1" applyFont="1" applyFill="1" applyBorder="1" applyAlignment="1" applyProtection="1">
      <alignment horizontal="center" vertical="center" wrapText="1"/>
    </xf>
    <xf numFmtId="166" fontId="46" fillId="0" borderId="0" xfId="34" applyNumberFormat="1" applyFont="1" applyFill="1" applyAlignment="1" applyProtection="1">
      <alignment horizontal="center" vertical="center" wrapText="1"/>
    </xf>
    <xf numFmtId="166" fontId="52" fillId="0" borderId="21" xfId="34" applyNumberFormat="1" applyFont="1" applyFill="1" applyBorder="1" applyAlignment="1" applyProtection="1">
      <alignment horizontal="center" vertical="center" wrapText="1"/>
    </xf>
    <xf numFmtId="166" fontId="52" fillId="0" borderId="25" xfId="34" applyNumberFormat="1" applyFont="1" applyFill="1" applyBorder="1" applyAlignment="1" applyProtection="1">
      <alignment horizontal="center" vertical="center" wrapText="1"/>
    </xf>
    <xf numFmtId="166" fontId="52" fillId="0" borderId="20" xfId="34" applyNumberFormat="1" applyFont="1" applyFill="1" applyBorder="1" applyAlignment="1" applyProtection="1">
      <alignment horizontal="center" vertical="center" wrapText="1"/>
    </xf>
    <xf numFmtId="166" fontId="50" fillId="0" borderId="27" xfId="34" applyNumberFormat="1" applyFont="1" applyFill="1" applyBorder="1" applyAlignment="1" applyProtection="1">
      <alignment horizontal="right" vertical="center" wrapText="1"/>
    </xf>
    <xf numFmtId="0" fontId="37" fillId="0" borderId="28" xfId="0" applyFont="1" applyFill="1" applyBorder="1" applyAlignment="1">
      <alignment horizontal="center" vertical="center"/>
    </xf>
    <xf numFmtId="0" fontId="37" fillId="0" borderId="29" xfId="0" applyFont="1" applyFill="1" applyBorder="1" applyAlignment="1">
      <alignment horizontal="center" vertical="center"/>
    </xf>
    <xf numFmtId="0" fontId="30" fillId="0" borderId="30" xfId="0" applyFont="1" applyFill="1" applyBorder="1" applyAlignment="1">
      <alignment horizontal="center" vertical="center" wrapText="1"/>
    </xf>
    <xf numFmtId="0" fontId="30" fillId="0" borderId="31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right" vertical="center"/>
    </xf>
    <xf numFmtId="0" fontId="37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29" fillId="0" borderId="32" xfId="0" applyFont="1" applyBorder="1" applyAlignment="1">
      <alignment horizontal="right" vertical="center"/>
    </xf>
    <xf numFmtId="0" fontId="45" fillId="0" borderId="0" xfId="40" applyFont="1" applyAlignment="1">
      <alignment horizontal="right" vertical="center"/>
    </xf>
    <xf numFmtId="3" fontId="46" fillId="0" borderId="0" xfId="40" applyNumberFormat="1" applyFont="1" applyBorder="1" applyAlignment="1">
      <alignment horizontal="center" vertical="center" wrapText="1"/>
    </xf>
    <xf numFmtId="0" fontId="0" fillId="0" borderId="26" xfId="0" applyBorder="1" applyAlignment="1">
      <alignment horizontal="right"/>
    </xf>
    <xf numFmtId="0" fontId="45" fillId="0" borderId="0" xfId="35" applyFont="1" applyAlignment="1">
      <alignment horizontal="right" vertical="center"/>
    </xf>
    <xf numFmtId="3" fontId="46" fillId="0" borderId="0" xfId="35" applyNumberFormat="1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 wrapText="1"/>
    </xf>
    <xf numFmtId="0" fontId="25" fillId="0" borderId="34" xfId="0" applyFont="1" applyBorder="1" applyAlignment="1">
      <alignment horizontal="center" vertical="center" wrapText="1"/>
    </xf>
    <xf numFmtId="0" fontId="25" fillId="0" borderId="35" xfId="0" applyFont="1" applyBorder="1" applyAlignment="1">
      <alignment horizontal="center" vertical="center" wrapText="1"/>
    </xf>
    <xf numFmtId="0" fontId="25" fillId="0" borderId="21" xfId="0" applyFont="1" applyBorder="1" applyAlignment="1">
      <alignment wrapText="1"/>
    </xf>
    <xf numFmtId="0" fontId="23" fillId="0" borderId="21" xfId="0" applyFont="1" applyBorder="1" applyAlignment="1">
      <alignment wrapText="1"/>
    </xf>
    <xf numFmtId="0" fontId="25" fillId="16" borderId="21" xfId="0" applyFont="1" applyFill="1" applyBorder="1" applyAlignment="1">
      <alignment wrapText="1"/>
    </xf>
    <xf numFmtId="0" fontId="25" fillId="17" borderId="21" xfId="0" applyFont="1" applyFill="1" applyBorder="1" applyAlignment="1">
      <alignment wrapText="1"/>
    </xf>
    <xf numFmtId="0" fontId="21" fillId="0" borderId="21" xfId="0" applyFont="1" applyFill="1" applyBorder="1" applyAlignment="1">
      <alignment wrapText="1"/>
    </xf>
    <xf numFmtId="0" fontId="23" fillId="16" borderId="21" xfId="0" applyFont="1" applyFill="1" applyBorder="1" applyAlignment="1">
      <alignment wrapText="1"/>
    </xf>
    <xf numFmtId="0" fontId="31" fillId="0" borderId="10" xfId="0" applyFont="1" applyBorder="1" applyAlignment="1">
      <alignment vertical="center"/>
    </xf>
  </cellXfs>
  <cellStyles count="41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ó" xfId="29" builtinId="26" customBuiltin="1"/>
    <cellStyle name="Kimenet" xfId="30" builtinId="21" customBuiltin="1"/>
    <cellStyle name="Magyarázó szöveg" xfId="31" builtinId="53" customBuiltin="1"/>
    <cellStyle name="Normál" xfId="0" builtinId="0"/>
    <cellStyle name="Normál 2" xfId="32"/>
    <cellStyle name="Normál 3" xfId="33"/>
    <cellStyle name="Normál_Koltsegvetesi_mellekletek Tújváros" xfId="34"/>
    <cellStyle name="Normál_Phare" xfId="35"/>
    <cellStyle name="Normál_Phare 2" xfId="40"/>
    <cellStyle name="Összesen" xfId="36" builtinId="25" customBuiltin="1"/>
    <cellStyle name="Rossz" xfId="37" builtinId="27" customBuiltin="1"/>
    <cellStyle name="Semleges" xfId="38" builtinId="28" customBuiltin="1"/>
    <cellStyle name="Számítás" xfId="39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ssi\c\Dokumentumok\1k&#246;lts&#233;gvet&#233;s\ktgvet&#233;s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enzugy/2014/2014.%20&#201;VI%20K&#214;LTS&#201;GVET&#201;S/Koltsegvetesi_mellekletek%20T&#250;jv&#225;r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zemzs"/>
      <sheetName val="szemszámol"/>
      <sheetName val="szemjav"/>
      <sheetName val="átírürlap"/>
      <sheetName val="másürlap"/>
      <sheetName val="452025"/>
      <sheetName val="551414"/>
      <sheetName val="631211"/>
      <sheetName val="751142"/>
      <sheetName val="751153"/>
      <sheetName val="751164"/>
      <sheetName val="751845"/>
      <sheetName val="751867"/>
      <sheetName val="751878"/>
      <sheetName val="751922"/>
      <sheetName val="751966"/>
      <sheetName val="üres"/>
      <sheetName val="851231"/>
      <sheetName val="851219"/>
      <sheetName val="851297"/>
      <sheetName val="852018"/>
      <sheetName val="853224"/>
      <sheetName val="853235"/>
      <sheetName val="853246"/>
      <sheetName val="853257"/>
      <sheetName val="853279"/>
      <sheetName val="853280"/>
      <sheetName val="901116"/>
      <sheetName val="901215"/>
      <sheetName val="930921"/>
      <sheetName val="rszakfössz"/>
      <sheetName val="szocszakf"/>
      <sheetName val="ellenőr"/>
      <sheetName val="szemerede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123">
          <cell r="D123">
            <v>0</v>
          </cell>
        </row>
      </sheetData>
      <sheetData sheetId="31"/>
      <sheetData sheetId="32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. mell.bevétel_össz"/>
      <sheetName val="1.2. mell.kiadás_össz"/>
      <sheetName val="2.1.sz.mell  "/>
      <sheetName val="2.2.sz.mell  "/>
      <sheetName val="3. mell.Önkorm"/>
      <sheetName val="4.Int.össz"/>
      <sheetName val="5.Polg_Hivatal"/>
      <sheetName val="6.TIK"/>
      <sheetName val="7.Humán"/>
      <sheetName val="8.Óvoda"/>
      <sheetName val="9.Derkovits"/>
      <sheetName val="10.Rendelő"/>
      <sheetName val="11.Városüzemeltetés"/>
      <sheetName val="12.támogatás"/>
      <sheetName val="13.Szoc. "/>
      <sheetName val="14.felh.felúj."/>
      <sheetName val="15.beruh."/>
      <sheetName val="16.felúj."/>
      <sheetName val="17.adósság  "/>
      <sheetName val="18.sajátbev."/>
      <sheetName val="19. fejl.célok"/>
      <sheetName val="20.elism.tart"/>
      <sheetName val="21. vezetői pótlék  "/>
      <sheetName val="22.1.int.pótlékok"/>
      <sheetName val="22.2.címpótl."/>
      <sheetName val="23.EU_projekt. "/>
      <sheetName val="Munka4"/>
      <sheetName val="Munka3"/>
      <sheetName val="Munka1"/>
      <sheetName val="Munka5"/>
      <sheetName val="Munka2"/>
    </sheetNames>
    <sheetDataSet>
      <sheetData sheetId="0">
        <row r="81">
          <cell r="C81">
            <v>0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AT125"/>
  <sheetViews>
    <sheetView topLeftCell="B34" zoomScale="140" zoomScaleNormal="140" workbookViewId="0">
      <pane xSplit="1" topLeftCell="AE1" activePane="topRight" state="frozen"/>
      <selection activeCell="B3" sqref="B3"/>
      <selection pane="topRight" activeCell="AE43" sqref="AE43"/>
    </sheetView>
  </sheetViews>
  <sheetFormatPr defaultColWidth="8.140625" defaultRowHeight="12.75" x14ac:dyDescent="0.2"/>
  <cols>
    <col min="1" max="1" width="3.140625" style="2" hidden="1" customWidth="1"/>
    <col min="2" max="2" width="35.85546875" style="6" customWidth="1"/>
    <col min="3" max="3" width="10.140625" style="1" customWidth="1"/>
    <col min="4" max="4" width="10.140625" style="180" customWidth="1"/>
    <col min="5" max="5" width="10.140625" style="1" customWidth="1"/>
    <col min="6" max="6" width="10.140625" style="160" customWidth="1"/>
    <col min="7" max="8" width="10.140625" customWidth="1"/>
    <col min="9" max="9" width="10.140625" style="1" customWidth="1"/>
    <col min="10" max="10" width="10.140625" style="180" customWidth="1"/>
    <col min="11" max="11" width="10.140625" style="1" customWidth="1"/>
    <col min="12" max="12" width="10.140625" style="160" customWidth="1"/>
    <col min="13" max="14" width="10.140625" customWidth="1"/>
    <col min="15" max="15" width="10.140625" style="1" customWidth="1"/>
    <col min="16" max="16" width="10.140625" style="180" customWidth="1"/>
    <col min="17" max="17" width="10.140625" style="1" customWidth="1"/>
    <col min="18" max="18" width="10.140625" style="160" customWidth="1"/>
    <col min="19" max="20" width="10.140625" customWidth="1"/>
    <col min="21" max="21" width="10.140625" style="1" customWidth="1"/>
    <col min="22" max="22" width="10.140625" style="180" customWidth="1"/>
    <col min="23" max="23" width="10.140625" style="1" customWidth="1"/>
    <col min="24" max="24" width="10.140625" style="160" customWidth="1"/>
    <col min="25" max="26" width="10.140625" customWidth="1"/>
    <col min="27" max="27" width="10.140625" style="1" customWidth="1"/>
    <col min="28" max="28" width="10.140625" style="180" customWidth="1"/>
    <col min="29" max="29" width="10.140625" style="1" customWidth="1"/>
    <col min="30" max="30" width="10.140625" style="160" customWidth="1"/>
    <col min="31" max="32" width="10.140625" customWidth="1"/>
    <col min="33" max="33" width="10.140625" style="1" customWidth="1"/>
    <col min="34" max="34" width="10.140625" style="180" customWidth="1"/>
    <col min="35" max="35" width="10.140625" style="1" customWidth="1"/>
    <col min="36" max="36" width="10.140625" style="160" customWidth="1"/>
    <col min="37" max="38" width="10.140625" customWidth="1"/>
    <col min="39" max="39" width="10.140625" style="1" customWidth="1"/>
    <col min="40" max="40" width="10.140625" style="180" customWidth="1"/>
    <col min="41" max="41" width="10.140625" style="1" customWidth="1"/>
    <col min="42" max="42" width="10.140625" style="160" customWidth="1"/>
    <col min="43" max="44" width="10.140625" customWidth="1"/>
  </cols>
  <sheetData>
    <row r="1" spans="1:44" s="73" customFormat="1" ht="10.5" hidden="1" customHeight="1" x14ac:dyDescent="0.2">
      <c r="A1" s="115"/>
      <c r="B1" s="74"/>
      <c r="C1" s="75"/>
      <c r="D1" s="169"/>
      <c r="E1" s="75"/>
      <c r="F1" s="159"/>
      <c r="H1" s="76" t="s">
        <v>45</v>
      </c>
      <c r="I1" s="75"/>
      <c r="J1" s="169"/>
      <c r="K1" s="75"/>
      <c r="L1" s="159"/>
      <c r="N1" s="76" t="s">
        <v>45</v>
      </c>
      <c r="O1" s="75"/>
      <c r="P1" s="169"/>
      <c r="Q1" s="75"/>
      <c r="R1" s="159"/>
      <c r="T1" s="76" t="s">
        <v>45</v>
      </c>
      <c r="U1" s="75"/>
      <c r="V1" s="169"/>
      <c r="W1" s="75"/>
      <c r="X1" s="159"/>
      <c r="Z1" s="76" t="s">
        <v>45</v>
      </c>
      <c r="AA1" s="75"/>
      <c r="AB1" s="169"/>
      <c r="AC1" s="75"/>
      <c r="AD1" s="159"/>
      <c r="AF1" s="76" t="s">
        <v>45</v>
      </c>
      <c r="AG1" s="75"/>
      <c r="AH1" s="169"/>
      <c r="AI1" s="75"/>
      <c r="AJ1" s="159"/>
      <c r="AL1" s="76" t="s">
        <v>45</v>
      </c>
      <c r="AM1" s="75"/>
      <c r="AN1" s="169"/>
      <c r="AO1" s="75"/>
      <c r="AP1" s="159"/>
      <c r="AR1" s="76" t="s">
        <v>45</v>
      </c>
    </row>
    <row r="2" spans="1:44" ht="6.75" hidden="1" customHeight="1" x14ac:dyDescent="0.2">
      <c r="B2" s="50"/>
      <c r="C2" s="52"/>
      <c r="D2" s="170"/>
      <c r="E2" s="52"/>
      <c r="H2" s="51"/>
      <c r="I2" s="52"/>
      <c r="J2" s="170"/>
      <c r="K2" s="52"/>
      <c r="N2" s="51"/>
      <c r="O2" s="52"/>
      <c r="P2" s="170"/>
      <c r="Q2" s="52"/>
      <c r="T2" s="51"/>
      <c r="U2" s="52"/>
      <c r="V2" s="170"/>
      <c r="W2" s="52"/>
      <c r="Z2" s="51"/>
      <c r="AA2" s="52"/>
      <c r="AB2" s="170"/>
      <c r="AC2" s="52"/>
      <c r="AF2" s="51"/>
      <c r="AG2" s="52"/>
      <c r="AH2" s="170"/>
      <c r="AI2" s="52"/>
      <c r="AL2" s="51"/>
      <c r="AM2" s="52"/>
      <c r="AN2" s="170"/>
      <c r="AO2" s="52"/>
      <c r="AR2" s="51"/>
    </row>
    <row r="3" spans="1:44" s="63" customFormat="1" ht="17.25" customHeight="1" x14ac:dyDescent="0.2">
      <c r="A3" s="189"/>
      <c r="B3" s="222" t="s">
        <v>78</v>
      </c>
      <c r="C3" s="192" t="s">
        <v>52</v>
      </c>
      <c r="D3" s="193"/>
      <c r="E3" s="193"/>
      <c r="F3" s="193"/>
      <c r="G3" s="193"/>
      <c r="H3" s="194"/>
      <c r="I3" s="192" t="s">
        <v>76</v>
      </c>
      <c r="J3" s="193"/>
      <c r="K3" s="193"/>
      <c r="L3" s="193"/>
      <c r="M3" s="193"/>
      <c r="N3" s="194"/>
      <c r="O3" s="192" t="s">
        <v>49</v>
      </c>
      <c r="P3" s="193"/>
      <c r="Q3" s="193"/>
      <c r="R3" s="193"/>
      <c r="S3" s="193"/>
      <c r="T3" s="194"/>
      <c r="U3" s="192" t="s">
        <v>56</v>
      </c>
      <c r="V3" s="193"/>
      <c r="W3" s="193"/>
      <c r="X3" s="193"/>
      <c r="Y3" s="193"/>
      <c r="Z3" s="194"/>
      <c r="AA3" s="192" t="s">
        <v>50</v>
      </c>
      <c r="AB3" s="193"/>
      <c r="AC3" s="193"/>
      <c r="AD3" s="193"/>
      <c r="AE3" s="193"/>
      <c r="AF3" s="194"/>
      <c r="AG3" s="192" t="s">
        <v>111</v>
      </c>
      <c r="AH3" s="193"/>
      <c r="AI3" s="193"/>
      <c r="AJ3" s="193"/>
      <c r="AK3" s="193"/>
      <c r="AL3" s="194"/>
      <c r="AM3" s="192" t="s">
        <v>53</v>
      </c>
      <c r="AN3" s="193"/>
      <c r="AO3" s="193"/>
      <c r="AP3" s="193"/>
      <c r="AQ3" s="193"/>
      <c r="AR3" s="194"/>
    </row>
    <row r="4" spans="1:44" s="63" customFormat="1" ht="11.25" customHeight="1" x14ac:dyDescent="0.2">
      <c r="A4" s="190"/>
      <c r="B4" s="223"/>
      <c r="C4" s="195" t="s">
        <v>171</v>
      </c>
      <c r="D4" s="198" t="s">
        <v>203</v>
      </c>
      <c r="E4" s="195" t="s">
        <v>169</v>
      </c>
      <c r="F4" s="197" t="s">
        <v>77</v>
      </c>
      <c r="G4" s="197"/>
      <c r="H4" s="197"/>
      <c r="I4" s="195" t="s">
        <v>171</v>
      </c>
      <c r="J4" s="198" t="s">
        <v>203</v>
      </c>
      <c r="K4" s="195" t="s">
        <v>169</v>
      </c>
      <c r="L4" s="197" t="s">
        <v>77</v>
      </c>
      <c r="M4" s="197"/>
      <c r="N4" s="197"/>
      <c r="O4" s="195" t="s">
        <v>171</v>
      </c>
      <c r="P4" s="198" t="s">
        <v>203</v>
      </c>
      <c r="Q4" s="195" t="s">
        <v>169</v>
      </c>
      <c r="R4" s="197" t="s">
        <v>77</v>
      </c>
      <c r="S4" s="197"/>
      <c r="T4" s="197"/>
      <c r="U4" s="195" t="s">
        <v>171</v>
      </c>
      <c r="V4" s="198" t="s">
        <v>203</v>
      </c>
      <c r="W4" s="195" t="s">
        <v>169</v>
      </c>
      <c r="X4" s="197" t="s">
        <v>77</v>
      </c>
      <c r="Y4" s="197"/>
      <c r="Z4" s="197"/>
      <c r="AA4" s="195" t="s">
        <v>171</v>
      </c>
      <c r="AB4" s="198" t="s">
        <v>203</v>
      </c>
      <c r="AC4" s="195" t="s">
        <v>169</v>
      </c>
      <c r="AD4" s="197" t="s">
        <v>77</v>
      </c>
      <c r="AE4" s="197"/>
      <c r="AF4" s="197"/>
      <c r="AG4" s="195" t="s">
        <v>171</v>
      </c>
      <c r="AH4" s="198" t="s">
        <v>203</v>
      </c>
      <c r="AI4" s="195" t="s">
        <v>169</v>
      </c>
      <c r="AJ4" s="197" t="s">
        <v>77</v>
      </c>
      <c r="AK4" s="197"/>
      <c r="AL4" s="197"/>
      <c r="AM4" s="195" t="s">
        <v>171</v>
      </c>
      <c r="AN4" s="198" t="s">
        <v>203</v>
      </c>
      <c r="AO4" s="195" t="s">
        <v>169</v>
      </c>
      <c r="AP4" s="197" t="s">
        <v>77</v>
      </c>
      <c r="AQ4" s="197"/>
      <c r="AR4" s="197"/>
    </row>
    <row r="5" spans="1:44" s="128" customFormat="1" ht="13.5" customHeight="1" x14ac:dyDescent="0.2">
      <c r="A5" s="191"/>
      <c r="B5" s="224"/>
      <c r="C5" s="196"/>
      <c r="D5" s="199"/>
      <c r="E5" s="196"/>
      <c r="F5" s="161" t="s">
        <v>79</v>
      </c>
      <c r="G5" s="7" t="s">
        <v>80</v>
      </c>
      <c r="H5" s="183" t="s">
        <v>170</v>
      </c>
      <c r="I5" s="196"/>
      <c r="J5" s="199"/>
      <c r="K5" s="196"/>
      <c r="L5" s="161" t="s">
        <v>79</v>
      </c>
      <c r="M5" s="7" t="s">
        <v>80</v>
      </c>
      <c r="N5" s="183" t="s">
        <v>170</v>
      </c>
      <c r="O5" s="196"/>
      <c r="P5" s="199"/>
      <c r="Q5" s="196"/>
      <c r="R5" s="161" t="s">
        <v>79</v>
      </c>
      <c r="S5" s="7" t="s">
        <v>80</v>
      </c>
      <c r="T5" s="183" t="s">
        <v>170</v>
      </c>
      <c r="U5" s="196"/>
      <c r="V5" s="199"/>
      <c r="W5" s="196"/>
      <c r="X5" s="161" t="s">
        <v>79</v>
      </c>
      <c r="Y5" s="7" t="s">
        <v>80</v>
      </c>
      <c r="Z5" s="183" t="s">
        <v>170</v>
      </c>
      <c r="AA5" s="196"/>
      <c r="AB5" s="199"/>
      <c r="AC5" s="196"/>
      <c r="AD5" s="161" t="s">
        <v>79</v>
      </c>
      <c r="AE5" s="7" t="s">
        <v>80</v>
      </c>
      <c r="AF5" s="183" t="s">
        <v>170</v>
      </c>
      <c r="AG5" s="196"/>
      <c r="AH5" s="199"/>
      <c r="AI5" s="196"/>
      <c r="AJ5" s="161" t="s">
        <v>79</v>
      </c>
      <c r="AK5" s="7" t="s">
        <v>80</v>
      </c>
      <c r="AL5" s="183" t="s">
        <v>170</v>
      </c>
      <c r="AM5" s="196"/>
      <c r="AN5" s="199"/>
      <c r="AO5" s="196"/>
      <c r="AP5" s="161" t="s">
        <v>79</v>
      </c>
      <c r="AQ5" s="7" t="s">
        <v>80</v>
      </c>
      <c r="AR5" s="183" t="s">
        <v>170</v>
      </c>
    </row>
    <row r="6" spans="1:44" ht="15" customHeight="1" x14ac:dyDescent="0.2">
      <c r="A6" s="116"/>
      <c r="B6" s="225" t="s">
        <v>81</v>
      </c>
      <c r="C6" s="53"/>
      <c r="D6" s="171"/>
      <c r="E6" s="53"/>
      <c r="F6" s="162"/>
      <c r="G6" s="5"/>
      <c r="H6" s="5"/>
      <c r="I6" s="53"/>
      <c r="J6" s="171"/>
      <c r="K6" s="53"/>
      <c r="L6" s="162"/>
      <c r="M6" s="5"/>
      <c r="N6" s="5"/>
      <c r="O6" s="53"/>
      <c r="P6" s="171"/>
      <c r="Q6" s="53"/>
      <c r="R6" s="162"/>
      <c r="S6" s="5"/>
      <c r="T6" s="5"/>
      <c r="U6" s="53"/>
      <c r="V6" s="171"/>
      <c r="W6" s="53"/>
      <c r="X6" s="162"/>
      <c r="Y6" s="5"/>
      <c r="Z6" s="5"/>
      <c r="AA6" s="53"/>
      <c r="AB6" s="171"/>
      <c r="AC6" s="53"/>
      <c r="AD6" s="162"/>
      <c r="AE6" s="5"/>
      <c r="AF6" s="5"/>
      <c r="AG6" s="53"/>
      <c r="AH6" s="171"/>
      <c r="AI6" s="53"/>
      <c r="AJ6" s="162"/>
      <c r="AK6" s="5"/>
      <c r="AL6" s="5"/>
      <c r="AM6" s="53"/>
      <c r="AN6" s="171"/>
      <c r="AO6" s="53"/>
      <c r="AP6" s="162"/>
      <c r="AQ6" s="5"/>
      <c r="AR6" s="5"/>
    </row>
    <row r="7" spans="1:44" ht="15" customHeight="1" x14ac:dyDescent="0.2">
      <c r="A7" s="116"/>
      <c r="B7" s="226" t="s">
        <v>33</v>
      </c>
      <c r="C7" s="60">
        <v>258213</v>
      </c>
      <c r="D7" s="172">
        <f>84+325-398-804-1583-5795+2142+4377+17258-4213</f>
        <v>11393</v>
      </c>
      <c r="E7" s="60">
        <f>C7+D7</f>
        <v>269606</v>
      </c>
      <c r="F7" s="148">
        <f>E7-G7-H7</f>
        <v>269606</v>
      </c>
      <c r="G7" s="65"/>
      <c r="H7" s="65"/>
      <c r="I7" s="60">
        <v>98227</v>
      </c>
      <c r="J7" s="172">
        <f>327+3414+850+120-1612</f>
        <v>3099</v>
      </c>
      <c r="K7" s="60">
        <f>I7+J7</f>
        <v>101326</v>
      </c>
      <c r="L7" s="148">
        <f>K7-M7-N7</f>
        <v>101326</v>
      </c>
      <c r="M7" s="65"/>
      <c r="N7" s="65"/>
      <c r="O7" s="60">
        <v>15123</v>
      </c>
      <c r="P7" s="172">
        <f>53+513+1133+235+540+131</f>
        <v>2605</v>
      </c>
      <c r="Q7" s="60">
        <f>O7+P7</f>
        <v>17728</v>
      </c>
      <c r="R7" s="148">
        <f>Q7-S7-T7</f>
        <v>17728</v>
      </c>
      <c r="S7" s="65"/>
      <c r="T7" s="65"/>
      <c r="U7" s="60">
        <v>104969</v>
      </c>
      <c r="V7" s="172">
        <f>325+78+936</f>
        <v>1339</v>
      </c>
      <c r="W7" s="60">
        <f>U7+V7</f>
        <v>106308</v>
      </c>
      <c r="X7" s="148">
        <f>W7-Y7-Z7</f>
        <v>106308</v>
      </c>
      <c r="Y7" s="65"/>
      <c r="Z7" s="65"/>
      <c r="AA7" s="60">
        <v>114505</v>
      </c>
      <c r="AB7" s="172">
        <f>887+3761+2437</f>
        <v>7085</v>
      </c>
      <c r="AC7" s="60">
        <f>AA7+AB7</f>
        <v>121590</v>
      </c>
      <c r="AD7" s="148">
        <f>AC7-AE7-AF7</f>
        <v>108782</v>
      </c>
      <c r="AE7" s="65">
        <v>12808</v>
      </c>
      <c r="AF7" s="65"/>
      <c r="AG7" s="60">
        <v>60987</v>
      </c>
      <c r="AH7" s="172">
        <f>349+732-7892+221</f>
        <v>-6590</v>
      </c>
      <c r="AI7" s="60">
        <f>AG7+AH7</f>
        <v>54397</v>
      </c>
      <c r="AJ7" s="148">
        <f>AI7-AK7-AL7</f>
        <v>46706</v>
      </c>
      <c r="AK7" s="65">
        <f>10367-2676</f>
        <v>7691</v>
      </c>
      <c r="AL7" s="65"/>
      <c r="AM7" s="60">
        <f t="shared" ref="AM7:AR7" si="0">AG7+AA7+U7+O7+I7+C7</f>
        <v>652024</v>
      </c>
      <c r="AN7" s="172">
        <f t="shared" si="0"/>
        <v>18931</v>
      </c>
      <c r="AO7" s="60">
        <f t="shared" si="0"/>
        <v>670955</v>
      </c>
      <c r="AP7" s="148">
        <f t="shared" si="0"/>
        <v>650456</v>
      </c>
      <c r="AQ7" s="65">
        <f t="shared" si="0"/>
        <v>20499</v>
      </c>
      <c r="AR7" s="65">
        <f t="shared" si="0"/>
        <v>0</v>
      </c>
    </row>
    <row r="8" spans="1:44" ht="15" customHeight="1" x14ac:dyDescent="0.2">
      <c r="A8" s="116"/>
      <c r="B8" s="226" t="s">
        <v>34</v>
      </c>
      <c r="C8" s="60">
        <v>40512</v>
      </c>
      <c r="D8" s="172">
        <f>23+88-53-109-214-510+612+591+3016-569</f>
        <v>2875</v>
      </c>
      <c r="E8" s="60">
        <f t="shared" ref="E8:E57" si="1">C8+D8</f>
        <v>43387</v>
      </c>
      <c r="F8" s="148">
        <f t="shared" ref="F8:F57" si="2">E8-G8-H8</f>
        <v>43387</v>
      </c>
      <c r="G8" s="65"/>
      <c r="H8" s="65"/>
      <c r="I8" s="60">
        <v>25543</v>
      </c>
      <c r="J8" s="172">
        <f>88+922+373+50+1612</f>
        <v>3045</v>
      </c>
      <c r="K8" s="60">
        <f t="shared" ref="K8:K57" si="3">I8+J8</f>
        <v>28588</v>
      </c>
      <c r="L8" s="148">
        <f t="shared" ref="L8:L57" si="4">K8-M8-N8</f>
        <v>28588</v>
      </c>
      <c r="M8" s="65"/>
      <c r="N8" s="65"/>
      <c r="O8" s="60">
        <v>3634</v>
      </c>
      <c r="P8" s="172">
        <f>14+139+373+125+120+22</f>
        <v>793</v>
      </c>
      <c r="Q8" s="60">
        <f t="shared" ref="Q8:Q57" si="5">O8+P8</f>
        <v>4427</v>
      </c>
      <c r="R8" s="148">
        <f t="shared" ref="R8:R57" si="6">Q8-S8-T8</f>
        <v>4427</v>
      </c>
      <c r="S8" s="65"/>
      <c r="T8" s="65"/>
      <c r="U8" s="60">
        <v>27765</v>
      </c>
      <c r="V8" s="172">
        <f>88+20+252</f>
        <v>360</v>
      </c>
      <c r="W8" s="60">
        <f t="shared" ref="W8:W57" si="7">U8+V8</f>
        <v>28125</v>
      </c>
      <c r="X8" s="148">
        <f t="shared" ref="X8:X57" si="8">W8-Y8-Z8</f>
        <v>28125</v>
      </c>
      <c r="Y8" s="65"/>
      <c r="Z8" s="65"/>
      <c r="AA8" s="60">
        <v>30980</v>
      </c>
      <c r="AB8" s="172">
        <f>239+1016+456</f>
        <v>1711</v>
      </c>
      <c r="AC8" s="60">
        <f t="shared" ref="AC8:AC57" si="9">AA8+AB8</f>
        <v>32691</v>
      </c>
      <c r="AD8" s="148">
        <f t="shared" ref="AD8:AD57" si="10">AC8-AE8-AF8</f>
        <v>30284</v>
      </c>
      <c r="AE8" s="65">
        <v>2407</v>
      </c>
      <c r="AF8" s="65"/>
      <c r="AG8" s="60">
        <v>16143</v>
      </c>
      <c r="AH8" s="172">
        <f>94+198-2131+60</f>
        <v>-1779</v>
      </c>
      <c r="AI8" s="60">
        <f t="shared" ref="AI8:AI57" si="11">AG8+AH8</f>
        <v>14364</v>
      </c>
      <c r="AJ8" s="148">
        <f t="shared" ref="AJ8:AJ57" si="12">AI8-AK8-AL8</f>
        <v>12618</v>
      </c>
      <c r="AK8" s="65">
        <f>2107-361</f>
        <v>1746</v>
      </c>
      <c r="AL8" s="65"/>
      <c r="AM8" s="60">
        <f t="shared" ref="AM8:AM57" si="13">AG8+AA8+U8+O8+I8+C8</f>
        <v>144577</v>
      </c>
      <c r="AN8" s="172">
        <f t="shared" ref="AN8:AN57" si="14">AH8+AB8+V8+P8+J8+D8</f>
        <v>7005</v>
      </c>
      <c r="AO8" s="60">
        <f t="shared" ref="AO8:AO57" si="15">AI8+AC8+W8+Q8+K8+E8</f>
        <v>151582</v>
      </c>
      <c r="AP8" s="148">
        <f t="shared" ref="AP8:AP52" si="16">AJ8+AD8+X8+R8+L8+F8</f>
        <v>147429</v>
      </c>
      <c r="AQ8" s="65">
        <f t="shared" ref="AQ8:AQ52" si="17">AK8+AE8+Y8+S8+M8+G8</f>
        <v>4153</v>
      </c>
      <c r="AR8" s="65">
        <f t="shared" ref="AR8:AR52" si="18">AL8+AF8+Z8+T8+N8+H8</f>
        <v>0</v>
      </c>
    </row>
    <row r="9" spans="1:44" ht="15" customHeight="1" x14ac:dyDescent="0.2">
      <c r="A9" s="116"/>
      <c r="B9" s="226" t="s">
        <v>35</v>
      </c>
      <c r="C9" s="60">
        <v>272996</v>
      </c>
      <c r="D9" s="172">
        <f>10000-545-1571+1243+2620-2407+1016+621-13955+5804+1401-7528-1470-1472</f>
        <v>-6243</v>
      </c>
      <c r="E9" s="60">
        <f t="shared" si="1"/>
        <v>266753</v>
      </c>
      <c r="F9" s="148">
        <f t="shared" si="2"/>
        <v>266046</v>
      </c>
      <c r="G9" s="65">
        <v>707</v>
      </c>
      <c r="H9" s="65"/>
      <c r="I9" s="60">
        <v>43718</v>
      </c>
      <c r="J9" s="172">
        <f>129+20+2918+1-317+41+7528</f>
        <v>10320</v>
      </c>
      <c r="K9" s="60">
        <f t="shared" si="3"/>
        <v>54038</v>
      </c>
      <c r="L9" s="148">
        <f t="shared" si="4"/>
        <v>54038</v>
      </c>
      <c r="M9" s="65"/>
      <c r="N9" s="65"/>
      <c r="O9" s="60">
        <v>19939</v>
      </c>
      <c r="P9" s="172">
        <f>175-1506+1472-153</f>
        <v>-12</v>
      </c>
      <c r="Q9" s="60">
        <f t="shared" si="5"/>
        <v>19927</v>
      </c>
      <c r="R9" s="148">
        <f t="shared" si="6"/>
        <v>19927</v>
      </c>
      <c r="S9" s="65"/>
      <c r="T9" s="65"/>
      <c r="U9" s="60">
        <v>20116</v>
      </c>
      <c r="V9" s="172">
        <f>-632+409</f>
        <v>-223</v>
      </c>
      <c r="W9" s="60">
        <f t="shared" si="7"/>
        <v>19893</v>
      </c>
      <c r="X9" s="148">
        <f t="shared" si="8"/>
        <v>19893</v>
      </c>
      <c r="Y9" s="65"/>
      <c r="Z9" s="65"/>
      <c r="AA9" s="60">
        <v>287090</v>
      </c>
      <c r="AB9" s="172">
        <f>-1550-12000+5658-1173+1470</f>
        <v>-7595</v>
      </c>
      <c r="AC9" s="60">
        <f t="shared" si="9"/>
        <v>279495</v>
      </c>
      <c r="AD9" s="148">
        <f t="shared" si="10"/>
        <v>228136</v>
      </c>
      <c r="AE9" s="65">
        <v>51359</v>
      </c>
      <c r="AF9" s="65"/>
      <c r="AG9" s="60">
        <v>64100</v>
      </c>
      <c r="AH9" s="172">
        <f>-3500+217+4+63</f>
        <v>-3216</v>
      </c>
      <c r="AI9" s="60">
        <f t="shared" si="11"/>
        <v>60884</v>
      </c>
      <c r="AJ9" s="148">
        <f t="shared" si="12"/>
        <v>56335</v>
      </c>
      <c r="AK9" s="65">
        <f>4559-10</f>
        <v>4549</v>
      </c>
      <c r="AL9" s="65"/>
      <c r="AM9" s="60">
        <f t="shared" si="13"/>
        <v>707959</v>
      </c>
      <c r="AN9" s="172">
        <f t="shared" si="14"/>
        <v>-6969</v>
      </c>
      <c r="AO9" s="60">
        <f t="shared" si="15"/>
        <v>700990</v>
      </c>
      <c r="AP9" s="148">
        <f t="shared" si="16"/>
        <v>644375</v>
      </c>
      <c r="AQ9" s="65">
        <f t="shared" si="17"/>
        <v>56615</v>
      </c>
      <c r="AR9" s="65">
        <f t="shared" si="18"/>
        <v>0</v>
      </c>
    </row>
    <row r="10" spans="1:44" ht="15" customHeight="1" x14ac:dyDescent="0.2">
      <c r="A10" s="116"/>
      <c r="B10" s="226" t="s">
        <v>82</v>
      </c>
      <c r="C10" s="60">
        <v>15665</v>
      </c>
      <c r="D10" s="172">
        <f>-1800+4+3618</f>
        <v>1822</v>
      </c>
      <c r="E10" s="60">
        <f t="shared" si="1"/>
        <v>17487</v>
      </c>
      <c r="F10" s="148">
        <f t="shared" si="2"/>
        <v>17487</v>
      </c>
      <c r="G10" s="65"/>
      <c r="H10" s="65"/>
      <c r="I10" s="60">
        <v>176288</v>
      </c>
      <c r="J10" s="172">
        <f>420+4408+776-35676</f>
        <v>-30072</v>
      </c>
      <c r="K10" s="60">
        <f t="shared" si="3"/>
        <v>146216</v>
      </c>
      <c r="L10" s="148">
        <f t="shared" si="4"/>
        <v>0</v>
      </c>
      <c r="M10" s="65"/>
      <c r="N10" s="65">
        <v>146216</v>
      </c>
      <c r="O10" s="60">
        <v>0</v>
      </c>
      <c r="P10" s="172"/>
      <c r="Q10" s="60">
        <f t="shared" si="5"/>
        <v>0</v>
      </c>
      <c r="R10" s="148">
        <f t="shared" si="6"/>
        <v>0</v>
      </c>
      <c r="S10" s="65"/>
      <c r="T10" s="65"/>
      <c r="U10" s="60">
        <v>0</v>
      </c>
      <c r="V10" s="172"/>
      <c r="W10" s="60">
        <f t="shared" si="7"/>
        <v>0</v>
      </c>
      <c r="X10" s="148">
        <f t="shared" si="8"/>
        <v>0</v>
      </c>
      <c r="Y10" s="65"/>
      <c r="Z10" s="65"/>
      <c r="AA10" s="60">
        <v>0</v>
      </c>
      <c r="AB10" s="172"/>
      <c r="AC10" s="60">
        <f t="shared" si="9"/>
        <v>0</v>
      </c>
      <c r="AD10" s="148">
        <f t="shared" si="10"/>
        <v>0</v>
      </c>
      <c r="AE10" s="65"/>
      <c r="AF10" s="65"/>
      <c r="AG10" s="60">
        <v>0</v>
      </c>
      <c r="AH10" s="172"/>
      <c r="AI10" s="60">
        <f t="shared" si="11"/>
        <v>0</v>
      </c>
      <c r="AJ10" s="148">
        <f t="shared" si="12"/>
        <v>0</v>
      </c>
      <c r="AK10" s="65"/>
      <c r="AL10" s="65"/>
      <c r="AM10" s="60">
        <f t="shared" si="13"/>
        <v>191953</v>
      </c>
      <c r="AN10" s="172">
        <f t="shared" si="14"/>
        <v>-28250</v>
      </c>
      <c r="AO10" s="60">
        <f t="shared" si="15"/>
        <v>163703</v>
      </c>
      <c r="AP10" s="148">
        <f t="shared" si="16"/>
        <v>17487</v>
      </c>
      <c r="AQ10" s="65">
        <f t="shared" si="17"/>
        <v>0</v>
      </c>
      <c r="AR10" s="65">
        <f t="shared" si="18"/>
        <v>146216</v>
      </c>
    </row>
    <row r="11" spans="1:44" ht="15" customHeight="1" x14ac:dyDescent="0.2">
      <c r="A11" s="116"/>
      <c r="B11" s="226" t="s">
        <v>83</v>
      </c>
      <c r="C11" s="60">
        <v>52478</v>
      </c>
      <c r="D11" s="172">
        <f>244+467+876+13523+12000-11647-5245-66-8-2754+1040+1173+5245-1392+1392-3866+22165</f>
        <v>33147</v>
      </c>
      <c r="E11" s="60">
        <f t="shared" si="1"/>
        <v>85625</v>
      </c>
      <c r="F11" s="148">
        <f t="shared" si="2"/>
        <v>74913</v>
      </c>
      <c r="G11" s="65">
        <f>6292+1208+3212</f>
        <v>10712</v>
      </c>
      <c r="H11" s="65"/>
      <c r="I11" s="60">
        <v>0</v>
      </c>
      <c r="J11" s="172"/>
      <c r="K11" s="60">
        <f t="shared" si="3"/>
        <v>0</v>
      </c>
      <c r="L11" s="148">
        <f t="shared" si="4"/>
        <v>0</v>
      </c>
      <c r="M11" s="65"/>
      <c r="N11" s="65"/>
      <c r="O11" s="60">
        <v>0</v>
      </c>
      <c r="P11" s="172"/>
      <c r="Q11" s="60">
        <f t="shared" si="5"/>
        <v>0</v>
      </c>
      <c r="R11" s="148">
        <f t="shared" si="6"/>
        <v>0</v>
      </c>
      <c r="S11" s="65"/>
      <c r="T11" s="65"/>
      <c r="U11" s="60">
        <v>0</v>
      </c>
      <c r="V11" s="172"/>
      <c r="W11" s="60">
        <f t="shared" si="7"/>
        <v>0</v>
      </c>
      <c r="X11" s="148">
        <f t="shared" si="8"/>
        <v>0</v>
      </c>
      <c r="Y11" s="65"/>
      <c r="Z11" s="65"/>
      <c r="AA11" s="60">
        <v>27126</v>
      </c>
      <c r="AB11" s="172"/>
      <c r="AC11" s="60">
        <f t="shared" si="9"/>
        <v>27126</v>
      </c>
      <c r="AD11" s="148">
        <f t="shared" si="10"/>
        <v>27126</v>
      </c>
      <c r="AE11" s="65"/>
      <c r="AF11" s="65"/>
      <c r="AG11" s="60">
        <v>0</v>
      </c>
      <c r="AH11" s="172"/>
      <c r="AI11" s="60">
        <f t="shared" si="11"/>
        <v>0</v>
      </c>
      <c r="AJ11" s="148">
        <f t="shared" si="12"/>
        <v>0</v>
      </c>
      <c r="AK11" s="65"/>
      <c r="AL11" s="65"/>
      <c r="AM11" s="60">
        <f t="shared" si="13"/>
        <v>79604</v>
      </c>
      <c r="AN11" s="172">
        <f t="shared" si="14"/>
        <v>33147</v>
      </c>
      <c r="AO11" s="60">
        <f t="shared" si="15"/>
        <v>112751</v>
      </c>
      <c r="AP11" s="148">
        <f t="shared" si="16"/>
        <v>102039</v>
      </c>
      <c r="AQ11" s="65">
        <f t="shared" si="17"/>
        <v>10712</v>
      </c>
      <c r="AR11" s="65">
        <f t="shared" si="18"/>
        <v>0</v>
      </c>
    </row>
    <row r="12" spans="1:44" s="56" customFormat="1" ht="15" customHeight="1" x14ac:dyDescent="0.2">
      <c r="A12" s="117" t="s">
        <v>29</v>
      </c>
      <c r="B12" s="227" t="s">
        <v>36</v>
      </c>
      <c r="C12" s="55">
        <f>SUM(C7:C11)</f>
        <v>639864</v>
      </c>
      <c r="D12" s="173">
        <f>SUM(D7:D11)</f>
        <v>42994</v>
      </c>
      <c r="E12" s="55">
        <f t="shared" si="1"/>
        <v>682858</v>
      </c>
      <c r="F12" s="149">
        <f t="shared" si="2"/>
        <v>671439</v>
      </c>
      <c r="G12" s="55">
        <f>SUM(G7:G11)</f>
        <v>11419</v>
      </c>
      <c r="H12" s="55">
        <f>SUM(H7:H11)</f>
        <v>0</v>
      </c>
      <c r="I12" s="55">
        <f>SUM(I7:I11)</f>
        <v>343776</v>
      </c>
      <c r="J12" s="173">
        <f>SUM(J7:J11)</f>
        <v>-13608</v>
      </c>
      <c r="K12" s="55">
        <f t="shared" si="3"/>
        <v>330168</v>
      </c>
      <c r="L12" s="149">
        <f t="shared" si="4"/>
        <v>183952</v>
      </c>
      <c r="M12" s="55">
        <f>SUM(M7:M11)</f>
        <v>0</v>
      </c>
      <c r="N12" s="55">
        <f>SUM(N7:N11)</f>
        <v>146216</v>
      </c>
      <c r="O12" s="55">
        <f>SUM(O7:O11)</f>
        <v>38696</v>
      </c>
      <c r="P12" s="173">
        <f>SUM(P7:P11)</f>
        <v>3386</v>
      </c>
      <c r="Q12" s="55">
        <f t="shared" si="5"/>
        <v>42082</v>
      </c>
      <c r="R12" s="149">
        <f t="shared" si="6"/>
        <v>42082</v>
      </c>
      <c r="S12" s="55">
        <f>SUM(S7:S11)</f>
        <v>0</v>
      </c>
      <c r="T12" s="55">
        <f>SUM(T7:T11)</f>
        <v>0</v>
      </c>
      <c r="U12" s="55">
        <f>SUM(U7:U11)</f>
        <v>152850</v>
      </c>
      <c r="V12" s="173">
        <f>SUM(V7:V11)</f>
        <v>1476</v>
      </c>
      <c r="W12" s="55">
        <f t="shared" si="7"/>
        <v>154326</v>
      </c>
      <c r="X12" s="149">
        <f t="shared" si="8"/>
        <v>154326</v>
      </c>
      <c r="Y12" s="55">
        <f>SUM(Y7:Y11)</f>
        <v>0</v>
      </c>
      <c r="Z12" s="55">
        <f>SUM(Z7:Z11)</f>
        <v>0</v>
      </c>
      <c r="AA12" s="55">
        <f>SUM(AA7:AA11)</f>
        <v>459701</v>
      </c>
      <c r="AB12" s="173">
        <f>SUM(AB7:AB11)</f>
        <v>1201</v>
      </c>
      <c r="AC12" s="55">
        <f t="shared" si="9"/>
        <v>460902</v>
      </c>
      <c r="AD12" s="149">
        <f t="shared" si="10"/>
        <v>394328</v>
      </c>
      <c r="AE12" s="55">
        <f>SUM(AE7:AE11)</f>
        <v>66574</v>
      </c>
      <c r="AF12" s="55">
        <f>SUM(AF7:AF11)</f>
        <v>0</v>
      </c>
      <c r="AG12" s="55">
        <f>SUM(AG7:AG11)</f>
        <v>141230</v>
      </c>
      <c r="AH12" s="173">
        <f>SUM(AH7:AH11)</f>
        <v>-11585</v>
      </c>
      <c r="AI12" s="55">
        <f t="shared" si="11"/>
        <v>129645</v>
      </c>
      <c r="AJ12" s="149">
        <f t="shared" si="12"/>
        <v>115659</v>
      </c>
      <c r="AK12" s="55">
        <f>SUM(AK7:AK11)</f>
        <v>13986</v>
      </c>
      <c r="AL12" s="55">
        <f>SUM(AL7:AL11)</f>
        <v>0</v>
      </c>
      <c r="AM12" s="55">
        <f t="shared" si="13"/>
        <v>1776117</v>
      </c>
      <c r="AN12" s="173">
        <f t="shared" si="14"/>
        <v>23864</v>
      </c>
      <c r="AO12" s="55">
        <f t="shared" si="15"/>
        <v>1799981</v>
      </c>
      <c r="AP12" s="149">
        <f t="shared" si="16"/>
        <v>1561786</v>
      </c>
      <c r="AQ12" s="55">
        <f t="shared" si="17"/>
        <v>91979</v>
      </c>
      <c r="AR12" s="55">
        <f t="shared" si="18"/>
        <v>146216</v>
      </c>
    </row>
    <row r="13" spans="1:44" ht="15" customHeight="1" x14ac:dyDescent="0.2">
      <c r="A13" s="116"/>
      <c r="B13" s="226" t="s">
        <v>84</v>
      </c>
      <c r="C13" s="60">
        <v>90214</v>
      </c>
      <c r="D13" s="172">
        <f>11324+13676+12224+12917+69</f>
        <v>50210</v>
      </c>
      <c r="E13" s="60">
        <f t="shared" si="1"/>
        <v>140424</v>
      </c>
      <c r="F13" s="148">
        <f t="shared" si="2"/>
        <v>140424</v>
      </c>
      <c r="G13" s="65"/>
      <c r="H13" s="65"/>
      <c r="I13" s="60">
        <v>153</v>
      </c>
      <c r="J13" s="172">
        <v>317</v>
      </c>
      <c r="K13" s="60">
        <f t="shared" si="3"/>
        <v>470</v>
      </c>
      <c r="L13" s="148">
        <f t="shared" si="4"/>
        <v>470</v>
      </c>
      <c r="M13" s="65"/>
      <c r="N13" s="65"/>
      <c r="O13" s="60">
        <v>0</v>
      </c>
      <c r="P13" s="172"/>
      <c r="Q13" s="60">
        <f t="shared" si="5"/>
        <v>0</v>
      </c>
      <c r="R13" s="148">
        <f t="shared" si="6"/>
        <v>0</v>
      </c>
      <c r="S13" s="65"/>
      <c r="T13" s="65"/>
      <c r="U13" s="60">
        <v>558</v>
      </c>
      <c r="V13" s="172">
        <v>632</v>
      </c>
      <c r="W13" s="60">
        <f t="shared" si="7"/>
        <v>1190</v>
      </c>
      <c r="X13" s="148">
        <f t="shared" si="8"/>
        <v>1190</v>
      </c>
      <c r="Y13" s="65"/>
      <c r="Z13" s="65"/>
      <c r="AA13" s="60">
        <v>13467</v>
      </c>
      <c r="AB13" s="172"/>
      <c r="AC13" s="60">
        <f t="shared" si="9"/>
        <v>13467</v>
      </c>
      <c r="AD13" s="148">
        <f t="shared" si="10"/>
        <v>13022</v>
      </c>
      <c r="AE13" s="65">
        <v>445</v>
      </c>
      <c r="AF13" s="65"/>
      <c r="AG13" s="60">
        <v>103</v>
      </c>
      <c r="AH13" s="172"/>
      <c r="AI13" s="60">
        <f t="shared" si="11"/>
        <v>103</v>
      </c>
      <c r="AJ13" s="148">
        <f t="shared" si="12"/>
        <v>103</v>
      </c>
      <c r="AK13" s="65"/>
      <c r="AL13" s="65"/>
      <c r="AM13" s="60">
        <f t="shared" si="13"/>
        <v>104495</v>
      </c>
      <c r="AN13" s="172">
        <f t="shared" si="14"/>
        <v>51159</v>
      </c>
      <c r="AO13" s="60">
        <f t="shared" si="15"/>
        <v>155654</v>
      </c>
      <c r="AP13" s="148">
        <f t="shared" si="16"/>
        <v>155209</v>
      </c>
      <c r="AQ13" s="65">
        <f t="shared" si="17"/>
        <v>445</v>
      </c>
      <c r="AR13" s="65">
        <f t="shared" si="18"/>
        <v>0</v>
      </c>
    </row>
    <row r="14" spans="1:44" ht="15" customHeight="1" x14ac:dyDescent="0.2">
      <c r="A14" s="116"/>
      <c r="B14" s="226" t="s">
        <v>85</v>
      </c>
      <c r="C14" s="60">
        <v>0</v>
      </c>
      <c r="D14" s="172">
        <v>1038</v>
      </c>
      <c r="E14" s="60">
        <f t="shared" si="1"/>
        <v>1038</v>
      </c>
      <c r="F14" s="148">
        <f t="shared" si="2"/>
        <v>1038</v>
      </c>
      <c r="G14" s="65"/>
      <c r="H14" s="65"/>
      <c r="I14" s="60">
        <v>0</v>
      </c>
      <c r="J14" s="172"/>
      <c r="K14" s="60">
        <f t="shared" si="3"/>
        <v>0</v>
      </c>
      <c r="L14" s="148">
        <f t="shared" si="4"/>
        <v>0</v>
      </c>
      <c r="M14" s="65"/>
      <c r="N14" s="65"/>
      <c r="O14" s="60">
        <v>0</v>
      </c>
      <c r="P14" s="172"/>
      <c r="Q14" s="60">
        <f t="shared" si="5"/>
        <v>0</v>
      </c>
      <c r="R14" s="148">
        <f t="shared" si="6"/>
        <v>0</v>
      </c>
      <c r="S14" s="65"/>
      <c r="T14" s="65"/>
      <c r="U14" s="60">
        <v>0</v>
      </c>
      <c r="V14" s="172"/>
      <c r="W14" s="60">
        <f t="shared" si="7"/>
        <v>0</v>
      </c>
      <c r="X14" s="148">
        <f t="shared" si="8"/>
        <v>0</v>
      </c>
      <c r="Y14" s="65"/>
      <c r="Z14" s="65"/>
      <c r="AA14" s="60">
        <v>0</v>
      </c>
      <c r="AB14" s="172"/>
      <c r="AC14" s="60">
        <f t="shared" si="9"/>
        <v>0</v>
      </c>
      <c r="AD14" s="148">
        <f t="shared" si="10"/>
        <v>0</v>
      </c>
      <c r="AE14" s="65"/>
      <c r="AF14" s="65"/>
      <c r="AG14" s="60">
        <v>0</v>
      </c>
      <c r="AH14" s="172"/>
      <c r="AI14" s="60">
        <f t="shared" si="11"/>
        <v>0</v>
      </c>
      <c r="AJ14" s="148">
        <f t="shared" si="12"/>
        <v>0</v>
      </c>
      <c r="AK14" s="65"/>
      <c r="AL14" s="65"/>
      <c r="AM14" s="60">
        <f t="shared" si="13"/>
        <v>0</v>
      </c>
      <c r="AN14" s="172">
        <f t="shared" si="14"/>
        <v>1038</v>
      </c>
      <c r="AO14" s="60">
        <f t="shared" si="15"/>
        <v>1038</v>
      </c>
      <c r="AP14" s="148">
        <f t="shared" si="16"/>
        <v>1038</v>
      </c>
      <c r="AQ14" s="65">
        <f t="shared" si="17"/>
        <v>0</v>
      </c>
      <c r="AR14" s="65">
        <f t="shared" si="18"/>
        <v>0</v>
      </c>
    </row>
    <row r="15" spans="1:44" ht="15" customHeight="1" x14ac:dyDescent="0.2">
      <c r="A15" s="116"/>
      <c r="B15" s="226" t="s">
        <v>86</v>
      </c>
      <c r="C15" s="60">
        <v>10820</v>
      </c>
      <c r="D15" s="172">
        <f>1800+1370</f>
        <v>3170</v>
      </c>
      <c r="E15" s="60">
        <f t="shared" si="1"/>
        <v>13990</v>
      </c>
      <c r="F15" s="148">
        <f t="shared" si="2"/>
        <v>13990</v>
      </c>
      <c r="G15" s="65"/>
      <c r="H15" s="65"/>
      <c r="I15" s="60">
        <v>0</v>
      </c>
      <c r="J15" s="172"/>
      <c r="K15" s="60">
        <f t="shared" si="3"/>
        <v>0</v>
      </c>
      <c r="L15" s="148">
        <f t="shared" si="4"/>
        <v>0</v>
      </c>
      <c r="M15" s="65"/>
      <c r="N15" s="65"/>
      <c r="O15" s="60">
        <v>0</v>
      </c>
      <c r="P15" s="172"/>
      <c r="Q15" s="60">
        <f t="shared" si="5"/>
        <v>0</v>
      </c>
      <c r="R15" s="148">
        <f t="shared" si="6"/>
        <v>0</v>
      </c>
      <c r="S15" s="65"/>
      <c r="T15" s="65"/>
      <c r="U15" s="60">
        <v>0</v>
      </c>
      <c r="V15" s="172"/>
      <c r="W15" s="60">
        <f t="shared" si="7"/>
        <v>0</v>
      </c>
      <c r="X15" s="148">
        <f t="shared" si="8"/>
        <v>0</v>
      </c>
      <c r="Y15" s="65"/>
      <c r="Z15" s="65"/>
      <c r="AA15" s="60">
        <v>0</v>
      </c>
      <c r="AB15" s="172"/>
      <c r="AC15" s="60">
        <f t="shared" si="9"/>
        <v>0</v>
      </c>
      <c r="AD15" s="148">
        <f t="shared" si="10"/>
        <v>0</v>
      </c>
      <c r="AE15" s="65"/>
      <c r="AF15" s="65"/>
      <c r="AG15" s="60">
        <v>0</v>
      </c>
      <c r="AH15" s="172"/>
      <c r="AI15" s="60">
        <f t="shared" si="11"/>
        <v>0</v>
      </c>
      <c r="AJ15" s="148">
        <f t="shared" si="12"/>
        <v>0</v>
      </c>
      <c r="AK15" s="65"/>
      <c r="AL15" s="65"/>
      <c r="AM15" s="60">
        <f t="shared" si="13"/>
        <v>10820</v>
      </c>
      <c r="AN15" s="172">
        <f t="shared" si="14"/>
        <v>3170</v>
      </c>
      <c r="AO15" s="60">
        <f t="shared" si="15"/>
        <v>13990</v>
      </c>
      <c r="AP15" s="148">
        <f t="shared" si="16"/>
        <v>13990</v>
      </c>
      <c r="AQ15" s="65">
        <f t="shared" si="17"/>
        <v>0</v>
      </c>
      <c r="AR15" s="65">
        <f t="shared" si="18"/>
        <v>0</v>
      </c>
    </row>
    <row r="16" spans="1:44" s="56" customFormat="1" ht="15" customHeight="1" x14ac:dyDescent="0.2">
      <c r="A16" s="117" t="s">
        <v>30</v>
      </c>
      <c r="B16" s="227" t="s">
        <v>37</v>
      </c>
      <c r="C16" s="55">
        <f>SUM(C13:C15)</f>
        <v>101034</v>
      </c>
      <c r="D16" s="173">
        <f>SUM(D13:D15)</f>
        <v>54418</v>
      </c>
      <c r="E16" s="55">
        <f t="shared" si="1"/>
        <v>155452</v>
      </c>
      <c r="F16" s="149">
        <f t="shared" si="2"/>
        <v>155452</v>
      </c>
      <c r="G16" s="55">
        <f>SUM(G13:G15)</f>
        <v>0</v>
      </c>
      <c r="H16" s="55">
        <f>SUM(H13:H15)</f>
        <v>0</v>
      </c>
      <c r="I16" s="55">
        <f>SUM(I13:I15)</f>
        <v>153</v>
      </c>
      <c r="J16" s="173">
        <f>SUM(J13:J15)</f>
        <v>317</v>
      </c>
      <c r="K16" s="55">
        <f t="shared" si="3"/>
        <v>470</v>
      </c>
      <c r="L16" s="149">
        <f t="shared" si="4"/>
        <v>470</v>
      </c>
      <c r="M16" s="55">
        <f>SUM(M13:M15)</f>
        <v>0</v>
      </c>
      <c r="N16" s="55">
        <f>SUM(N13:N15)</f>
        <v>0</v>
      </c>
      <c r="O16" s="55">
        <f>SUM(O13:O15)</f>
        <v>0</v>
      </c>
      <c r="P16" s="173">
        <f>SUM(P13:P15)</f>
        <v>0</v>
      </c>
      <c r="Q16" s="55">
        <f t="shared" si="5"/>
        <v>0</v>
      </c>
      <c r="R16" s="149">
        <f t="shared" si="6"/>
        <v>0</v>
      </c>
      <c r="S16" s="55">
        <f>SUM(S13:S15)</f>
        <v>0</v>
      </c>
      <c r="T16" s="55">
        <f>SUM(T13:T15)</f>
        <v>0</v>
      </c>
      <c r="U16" s="55">
        <f>SUM(U13:U15)</f>
        <v>558</v>
      </c>
      <c r="V16" s="173">
        <f>SUM(V13:V15)</f>
        <v>632</v>
      </c>
      <c r="W16" s="55">
        <f t="shared" si="7"/>
        <v>1190</v>
      </c>
      <c r="X16" s="149">
        <f t="shared" si="8"/>
        <v>1190</v>
      </c>
      <c r="Y16" s="55">
        <f>SUM(Y13:Y15)</f>
        <v>0</v>
      </c>
      <c r="Z16" s="55">
        <f>SUM(Z13:Z15)</f>
        <v>0</v>
      </c>
      <c r="AA16" s="55">
        <f>SUM(AA13:AA15)</f>
        <v>13467</v>
      </c>
      <c r="AB16" s="173">
        <f>SUM(AB13:AB15)</f>
        <v>0</v>
      </c>
      <c r="AC16" s="55">
        <f t="shared" si="9"/>
        <v>13467</v>
      </c>
      <c r="AD16" s="149">
        <f t="shared" si="10"/>
        <v>13022</v>
      </c>
      <c r="AE16" s="55">
        <f>SUM(AE13:AE15)</f>
        <v>445</v>
      </c>
      <c r="AF16" s="55">
        <f>SUM(AF13:AF15)</f>
        <v>0</v>
      </c>
      <c r="AG16" s="55">
        <f>SUM(AG13:AG15)</f>
        <v>103</v>
      </c>
      <c r="AH16" s="173">
        <f>SUM(AH13:AH15)</f>
        <v>0</v>
      </c>
      <c r="AI16" s="55">
        <f t="shared" si="11"/>
        <v>103</v>
      </c>
      <c r="AJ16" s="149">
        <f t="shared" si="12"/>
        <v>103</v>
      </c>
      <c r="AK16" s="55">
        <f>SUM(AK13:AK15)</f>
        <v>0</v>
      </c>
      <c r="AL16" s="55">
        <f>SUM(AL13:AL15)</f>
        <v>0</v>
      </c>
      <c r="AM16" s="55">
        <f t="shared" si="13"/>
        <v>115315</v>
      </c>
      <c r="AN16" s="173">
        <f t="shared" si="14"/>
        <v>55367</v>
      </c>
      <c r="AO16" s="55">
        <f t="shared" si="15"/>
        <v>170682</v>
      </c>
      <c r="AP16" s="149">
        <f t="shared" si="16"/>
        <v>170237</v>
      </c>
      <c r="AQ16" s="55">
        <f t="shared" si="17"/>
        <v>445</v>
      </c>
      <c r="AR16" s="55">
        <f t="shared" si="18"/>
        <v>0</v>
      </c>
    </row>
    <row r="17" spans="1:46" s="58" customFormat="1" ht="15" customHeight="1" x14ac:dyDescent="0.2">
      <c r="A17" s="118"/>
      <c r="B17" s="228" t="s">
        <v>87</v>
      </c>
      <c r="C17" s="57">
        <f>C12+C16</f>
        <v>740898</v>
      </c>
      <c r="D17" s="174">
        <f>D12+D16</f>
        <v>97412</v>
      </c>
      <c r="E17" s="57">
        <f t="shared" si="1"/>
        <v>838310</v>
      </c>
      <c r="F17" s="150">
        <f t="shared" si="2"/>
        <v>826891</v>
      </c>
      <c r="G17" s="57">
        <f>G12+G16</f>
        <v>11419</v>
      </c>
      <c r="H17" s="57">
        <f>H12+H16</f>
        <v>0</v>
      </c>
      <c r="I17" s="57">
        <f>I12+I16</f>
        <v>343929</v>
      </c>
      <c r="J17" s="174">
        <f>J12+J16</f>
        <v>-13291</v>
      </c>
      <c r="K17" s="57">
        <f t="shared" si="3"/>
        <v>330638</v>
      </c>
      <c r="L17" s="150">
        <f t="shared" si="4"/>
        <v>184422</v>
      </c>
      <c r="M17" s="57">
        <f>M12+M16</f>
        <v>0</v>
      </c>
      <c r="N17" s="57">
        <f>N12+N16</f>
        <v>146216</v>
      </c>
      <c r="O17" s="57">
        <f>O12+O16</f>
        <v>38696</v>
      </c>
      <c r="P17" s="174">
        <f>P12+P16</f>
        <v>3386</v>
      </c>
      <c r="Q17" s="57">
        <f t="shared" si="5"/>
        <v>42082</v>
      </c>
      <c r="R17" s="150">
        <f t="shared" si="6"/>
        <v>42082</v>
      </c>
      <c r="S17" s="57">
        <f>S12+S16</f>
        <v>0</v>
      </c>
      <c r="T17" s="57">
        <f>T12+T16</f>
        <v>0</v>
      </c>
      <c r="U17" s="57">
        <f>U12+U16</f>
        <v>153408</v>
      </c>
      <c r="V17" s="174">
        <f>V12+V16</f>
        <v>2108</v>
      </c>
      <c r="W17" s="57">
        <f t="shared" si="7"/>
        <v>155516</v>
      </c>
      <c r="X17" s="150">
        <f t="shared" si="8"/>
        <v>155516</v>
      </c>
      <c r="Y17" s="57">
        <f>Y12+Y16</f>
        <v>0</v>
      </c>
      <c r="Z17" s="57">
        <f>Z12+Z16</f>
        <v>0</v>
      </c>
      <c r="AA17" s="57">
        <f>AA12+AA16</f>
        <v>473168</v>
      </c>
      <c r="AB17" s="174">
        <f>AB12+AB16</f>
        <v>1201</v>
      </c>
      <c r="AC17" s="57">
        <f t="shared" si="9"/>
        <v>474369</v>
      </c>
      <c r="AD17" s="150">
        <f t="shared" si="10"/>
        <v>407350</v>
      </c>
      <c r="AE17" s="57">
        <f>AE12+AE16</f>
        <v>67019</v>
      </c>
      <c r="AF17" s="57">
        <f>AF12+AF16</f>
        <v>0</v>
      </c>
      <c r="AG17" s="57">
        <f>AG12+AG16</f>
        <v>141333</v>
      </c>
      <c r="AH17" s="174">
        <f>AH12+AH16</f>
        <v>-11585</v>
      </c>
      <c r="AI17" s="57">
        <f t="shared" si="11"/>
        <v>129748</v>
      </c>
      <c r="AJ17" s="150">
        <f t="shared" si="12"/>
        <v>115762</v>
      </c>
      <c r="AK17" s="57">
        <f>AK12+AK16</f>
        <v>13986</v>
      </c>
      <c r="AL17" s="57">
        <f>AL12+AL16</f>
        <v>0</v>
      </c>
      <c r="AM17" s="57">
        <f t="shared" si="13"/>
        <v>1891432</v>
      </c>
      <c r="AN17" s="174">
        <f t="shared" si="14"/>
        <v>79231</v>
      </c>
      <c r="AO17" s="57">
        <f t="shared" si="15"/>
        <v>1970663</v>
      </c>
      <c r="AP17" s="150">
        <f t="shared" si="16"/>
        <v>1732023</v>
      </c>
      <c r="AQ17" s="57">
        <f t="shared" si="17"/>
        <v>92424</v>
      </c>
      <c r="AR17" s="57">
        <f t="shared" si="18"/>
        <v>146216</v>
      </c>
    </row>
    <row r="18" spans="1:46" s="1" customFormat="1" ht="15" customHeight="1" x14ac:dyDescent="0.2">
      <c r="A18" s="119"/>
      <c r="B18" s="225" t="s">
        <v>88</v>
      </c>
      <c r="C18" s="53"/>
      <c r="D18" s="171"/>
      <c r="E18" s="53">
        <f t="shared" si="1"/>
        <v>0</v>
      </c>
      <c r="F18" s="147">
        <f t="shared" si="2"/>
        <v>0</v>
      </c>
      <c r="G18" s="54"/>
      <c r="H18" s="54"/>
      <c r="I18" s="53"/>
      <c r="J18" s="171"/>
      <c r="K18" s="53">
        <f t="shared" si="3"/>
        <v>0</v>
      </c>
      <c r="L18" s="147">
        <f t="shared" si="4"/>
        <v>0</v>
      </c>
      <c r="M18" s="54"/>
      <c r="N18" s="54"/>
      <c r="O18" s="54"/>
      <c r="P18" s="172"/>
      <c r="Q18" s="53">
        <f t="shared" si="5"/>
        <v>0</v>
      </c>
      <c r="R18" s="147">
        <f t="shared" si="6"/>
        <v>0</v>
      </c>
      <c r="S18" s="54"/>
      <c r="T18" s="54"/>
      <c r="U18" s="54"/>
      <c r="V18" s="172"/>
      <c r="W18" s="53">
        <f t="shared" si="7"/>
        <v>0</v>
      </c>
      <c r="X18" s="147">
        <f t="shared" si="8"/>
        <v>0</v>
      </c>
      <c r="Y18" s="54"/>
      <c r="Z18" s="54"/>
      <c r="AA18" s="54"/>
      <c r="AB18" s="172"/>
      <c r="AC18" s="53">
        <f t="shared" si="9"/>
        <v>0</v>
      </c>
      <c r="AD18" s="147">
        <f t="shared" si="10"/>
        <v>0</v>
      </c>
      <c r="AE18" s="54"/>
      <c r="AF18" s="54"/>
      <c r="AG18" s="54"/>
      <c r="AH18" s="172"/>
      <c r="AI18" s="53">
        <f t="shared" si="11"/>
        <v>0</v>
      </c>
      <c r="AJ18" s="147">
        <f t="shared" si="12"/>
        <v>0</v>
      </c>
      <c r="AK18" s="54"/>
      <c r="AL18" s="54"/>
      <c r="AM18" s="54">
        <f t="shared" si="13"/>
        <v>0</v>
      </c>
      <c r="AN18" s="172">
        <f t="shared" si="14"/>
        <v>0</v>
      </c>
      <c r="AO18" s="53">
        <f t="shared" si="15"/>
        <v>0</v>
      </c>
      <c r="AP18" s="152">
        <f t="shared" si="16"/>
        <v>0</v>
      </c>
      <c r="AQ18" s="54">
        <f t="shared" si="17"/>
        <v>0</v>
      </c>
      <c r="AR18" s="54">
        <f t="shared" si="18"/>
        <v>0</v>
      </c>
    </row>
    <row r="19" spans="1:46" ht="15" customHeight="1" x14ac:dyDescent="0.2">
      <c r="A19" s="116"/>
      <c r="B19" s="226" t="s">
        <v>89</v>
      </c>
      <c r="C19" s="60">
        <v>576437</v>
      </c>
      <c r="D19" s="172">
        <f>2571+1175+10000+420+647+1028+467+876-1550+13406</f>
        <v>29040</v>
      </c>
      <c r="E19" s="60">
        <f t="shared" si="1"/>
        <v>605477</v>
      </c>
      <c r="F19" s="148">
        <f t="shared" si="2"/>
        <v>459261</v>
      </c>
      <c r="G19" s="65"/>
      <c r="H19" s="65">
        <v>146216</v>
      </c>
      <c r="I19" s="60">
        <v>0</v>
      </c>
      <c r="J19" s="172"/>
      <c r="K19" s="60">
        <f t="shared" si="3"/>
        <v>0</v>
      </c>
      <c r="L19" s="148">
        <f t="shared" si="4"/>
        <v>0</v>
      </c>
      <c r="M19" s="65"/>
      <c r="N19" s="65"/>
      <c r="O19" s="60">
        <v>0</v>
      </c>
      <c r="P19" s="172"/>
      <c r="Q19" s="60">
        <f t="shared" si="5"/>
        <v>0</v>
      </c>
      <c r="R19" s="148">
        <f t="shared" si="6"/>
        <v>0</v>
      </c>
      <c r="S19" s="65"/>
      <c r="T19" s="65"/>
      <c r="U19" s="60">
        <v>0</v>
      </c>
      <c r="V19" s="172"/>
      <c r="W19" s="60">
        <f t="shared" si="7"/>
        <v>0</v>
      </c>
      <c r="X19" s="148">
        <f t="shared" si="8"/>
        <v>0</v>
      </c>
      <c r="Y19" s="65"/>
      <c r="Z19" s="65"/>
      <c r="AA19" s="60">
        <v>0</v>
      </c>
      <c r="AB19" s="172"/>
      <c r="AC19" s="60">
        <f t="shared" si="9"/>
        <v>0</v>
      </c>
      <c r="AD19" s="148">
        <f t="shared" si="10"/>
        <v>0</v>
      </c>
      <c r="AE19" s="65"/>
      <c r="AF19" s="65"/>
      <c r="AG19" s="60">
        <v>0</v>
      </c>
      <c r="AH19" s="172"/>
      <c r="AI19" s="60">
        <f t="shared" si="11"/>
        <v>0</v>
      </c>
      <c r="AJ19" s="148">
        <f t="shared" si="12"/>
        <v>0</v>
      </c>
      <c r="AK19" s="65"/>
      <c r="AL19" s="65"/>
      <c r="AM19" s="60">
        <f t="shared" si="13"/>
        <v>576437</v>
      </c>
      <c r="AN19" s="172">
        <f t="shared" si="14"/>
        <v>29040</v>
      </c>
      <c r="AO19" s="60">
        <f t="shared" si="15"/>
        <v>605477</v>
      </c>
      <c r="AP19" s="148">
        <f t="shared" si="16"/>
        <v>459261</v>
      </c>
      <c r="AQ19" s="65">
        <f t="shared" si="17"/>
        <v>0</v>
      </c>
      <c r="AR19" s="65">
        <f t="shared" si="18"/>
        <v>146216</v>
      </c>
    </row>
    <row r="20" spans="1:46" ht="15" customHeight="1" x14ac:dyDescent="0.2">
      <c r="A20" s="116"/>
      <c r="B20" s="226" t="s">
        <v>90</v>
      </c>
      <c r="C20" s="60">
        <v>215484</v>
      </c>
      <c r="D20" s="172">
        <f>25822+4988+37469-532</f>
        <v>67747</v>
      </c>
      <c r="E20" s="60">
        <f t="shared" si="1"/>
        <v>283231</v>
      </c>
      <c r="F20" s="148">
        <f t="shared" si="2"/>
        <v>283231</v>
      </c>
      <c r="G20" s="65"/>
      <c r="H20" s="65"/>
      <c r="I20" s="60">
        <v>0</v>
      </c>
      <c r="J20" s="172"/>
      <c r="K20" s="60">
        <f t="shared" si="3"/>
        <v>0</v>
      </c>
      <c r="L20" s="148">
        <f t="shared" si="4"/>
        <v>0</v>
      </c>
      <c r="M20" s="65"/>
      <c r="N20" s="65"/>
      <c r="O20" s="60">
        <v>0</v>
      </c>
      <c r="P20" s="172"/>
      <c r="Q20" s="60">
        <f t="shared" si="5"/>
        <v>0</v>
      </c>
      <c r="R20" s="148">
        <f t="shared" si="6"/>
        <v>0</v>
      </c>
      <c r="S20" s="65"/>
      <c r="T20" s="65"/>
      <c r="U20" s="60">
        <v>0</v>
      </c>
      <c r="V20" s="172"/>
      <c r="W20" s="60">
        <f t="shared" si="7"/>
        <v>0</v>
      </c>
      <c r="X20" s="148">
        <f t="shared" si="8"/>
        <v>0</v>
      </c>
      <c r="Y20" s="65"/>
      <c r="Z20" s="65"/>
      <c r="AA20" s="60">
        <v>0</v>
      </c>
      <c r="AB20" s="172"/>
      <c r="AC20" s="60">
        <f t="shared" si="9"/>
        <v>0</v>
      </c>
      <c r="AD20" s="148">
        <f t="shared" si="10"/>
        <v>0</v>
      </c>
      <c r="AE20" s="65"/>
      <c r="AF20" s="65"/>
      <c r="AG20" s="60">
        <v>0</v>
      </c>
      <c r="AH20" s="172"/>
      <c r="AI20" s="60">
        <f t="shared" si="11"/>
        <v>0</v>
      </c>
      <c r="AJ20" s="148">
        <f t="shared" si="12"/>
        <v>0</v>
      </c>
      <c r="AK20" s="65"/>
      <c r="AL20" s="65"/>
      <c r="AM20" s="60">
        <f t="shared" si="13"/>
        <v>215484</v>
      </c>
      <c r="AN20" s="172">
        <f t="shared" si="14"/>
        <v>67747</v>
      </c>
      <c r="AO20" s="60">
        <f t="shared" si="15"/>
        <v>283231</v>
      </c>
      <c r="AP20" s="148">
        <f t="shared" si="16"/>
        <v>283231</v>
      </c>
      <c r="AQ20" s="65">
        <f t="shared" si="17"/>
        <v>0</v>
      </c>
      <c r="AR20" s="65">
        <f t="shared" si="18"/>
        <v>0</v>
      </c>
    </row>
    <row r="21" spans="1:46" ht="15" customHeight="1" x14ac:dyDescent="0.2">
      <c r="A21" s="116"/>
      <c r="B21" s="226" t="s">
        <v>91</v>
      </c>
      <c r="C21" s="60">
        <v>397696</v>
      </c>
      <c r="D21" s="172">
        <f>4408-451-1458-3368-6305+6211+2620+8917+14692+5804+69+1401-616+1392-35676-4782+16408-13406+532</f>
        <v>-3608</v>
      </c>
      <c r="E21" s="60">
        <f t="shared" si="1"/>
        <v>394088</v>
      </c>
      <c r="F21" s="148">
        <f t="shared" si="2"/>
        <v>382669</v>
      </c>
      <c r="G21" s="65">
        <f>13218-3394+1595</f>
        <v>11419</v>
      </c>
      <c r="H21" s="65"/>
      <c r="I21" s="60">
        <v>2216</v>
      </c>
      <c r="J21" s="172">
        <f>1286+182</f>
        <v>1468</v>
      </c>
      <c r="K21" s="60">
        <f t="shared" si="3"/>
        <v>3684</v>
      </c>
      <c r="L21" s="148">
        <f t="shared" si="4"/>
        <v>3684</v>
      </c>
      <c r="M21" s="65"/>
      <c r="N21" s="65"/>
      <c r="O21" s="60">
        <v>1418</v>
      </c>
      <c r="P21" s="172">
        <v>660</v>
      </c>
      <c r="Q21" s="60">
        <f t="shared" si="5"/>
        <v>2078</v>
      </c>
      <c r="R21" s="148">
        <f t="shared" si="6"/>
        <v>2078</v>
      </c>
      <c r="S21" s="65"/>
      <c r="T21" s="65"/>
      <c r="U21" s="60">
        <v>6316</v>
      </c>
      <c r="V21" s="172"/>
      <c r="W21" s="60">
        <f t="shared" si="7"/>
        <v>6316</v>
      </c>
      <c r="X21" s="148">
        <f t="shared" si="8"/>
        <v>6316</v>
      </c>
      <c r="Y21" s="65"/>
      <c r="Z21" s="65"/>
      <c r="AA21" s="60">
        <v>0</v>
      </c>
      <c r="AB21" s="172">
        <f>6350+8551</f>
        <v>14901</v>
      </c>
      <c r="AC21" s="60">
        <f t="shared" si="9"/>
        <v>14901</v>
      </c>
      <c r="AD21" s="148">
        <f t="shared" si="10"/>
        <v>14901</v>
      </c>
      <c r="AE21" s="65"/>
      <c r="AF21" s="65"/>
      <c r="AG21" s="60">
        <v>2126</v>
      </c>
      <c r="AH21" s="172"/>
      <c r="AI21" s="60">
        <f t="shared" si="11"/>
        <v>2126</v>
      </c>
      <c r="AJ21" s="148">
        <f t="shared" si="12"/>
        <v>2126</v>
      </c>
      <c r="AK21" s="65"/>
      <c r="AL21" s="65"/>
      <c r="AM21" s="60">
        <f t="shared" si="13"/>
        <v>409772</v>
      </c>
      <c r="AN21" s="172">
        <f t="shared" si="14"/>
        <v>13421</v>
      </c>
      <c r="AO21" s="60">
        <f t="shared" si="15"/>
        <v>423193</v>
      </c>
      <c r="AP21" s="148">
        <f t="shared" si="16"/>
        <v>411774</v>
      </c>
      <c r="AQ21" s="65">
        <f t="shared" si="17"/>
        <v>11419</v>
      </c>
      <c r="AR21" s="65">
        <f t="shared" si="18"/>
        <v>0</v>
      </c>
    </row>
    <row r="22" spans="1:46" ht="15" customHeight="1" x14ac:dyDescent="0.2">
      <c r="A22" s="116"/>
      <c r="B22" s="226" t="s">
        <v>92</v>
      </c>
      <c r="C22" s="60">
        <v>1650</v>
      </c>
      <c r="D22" s="172"/>
      <c r="E22" s="60">
        <f t="shared" si="1"/>
        <v>1650</v>
      </c>
      <c r="F22" s="148">
        <f t="shared" si="2"/>
        <v>1650</v>
      </c>
      <c r="G22" s="65"/>
      <c r="H22" s="65"/>
      <c r="I22" s="60">
        <v>392</v>
      </c>
      <c r="J22" s="172">
        <v>41</v>
      </c>
      <c r="K22" s="60">
        <f t="shared" si="3"/>
        <v>433</v>
      </c>
      <c r="L22" s="148">
        <f t="shared" si="4"/>
        <v>433</v>
      </c>
      <c r="M22" s="65"/>
      <c r="N22" s="65"/>
      <c r="O22" s="60">
        <v>0</v>
      </c>
      <c r="P22" s="172"/>
      <c r="Q22" s="60">
        <f t="shared" si="5"/>
        <v>0</v>
      </c>
      <c r="R22" s="148">
        <f t="shared" si="6"/>
        <v>0</v>
      </c>
      <c r="S22" s="65"/>
      <c r="T22" s="65"/>
      <c r="U22" s="60">
        <v>0</v>
      </c>
      <c r="V22" s="172"/>
      <c r="W22" s="60">
        <f t="shared" si="7"/>
        <v>0</v>
      </c>
      <c r="X22" s="148">
        <f t="shared" si="8"/>
        <v>0</v>
      </c>
      <c r="Y22" s="65"/>
      <c r="Z22" s="65"/>
      <c r="AA22" s="60">
        <v>6350</v>
      </c>
      <c r="AB22" s="172">
        <v>-6350</v>
      </c>
      <c r="AC22" s="60">
        <f t="shared" si="9"/>
        <v>0</v>
      </c>
      <c r="AD22" s="148">
        <f t="shared" si="10"/>
        <v>0</v>
      </c>
      <c r="AE22" s="65">
        <v>0</v>
      </c>
      <c r="AF22" s="65"/>
      <c r="AG22" s="60">
        <v>0</v>
      </c>
      <c r="AH22" s="172"/>
      <c r="AI22" s="60">
        <f t="shared" si="11"/>
        <v>0</v>
      </c>
      <c r="AJ22" s="148">
        <f t="shared" si="12"/>
        <v>0</v>
      </c>
      <c r="AK22" s="65"/>
      <c r="AL22" s="65"/>
      <c r="AM22" s="60">
        <f t="shared" si="13"/>
        <v>8392</v>
      </c>
      <c r="AN22" s="172">
        <f t="shared" si="14"/>
        <v>-6309</v>
      </c>
      <c r="AO22" s="60">
        <f t="shared" si="15"/>
        <v>2083</v>
      </c>
      <c r="AP22" s="148">
        <f t="shared" si="16"/>
        <v>2083</v>
      </c>
      <c r="AQ22" s="65">
        <f t="shared" si="17"/>
        <v>0</v>
      </c>
      <c r="AR22" s="65">
        <f t="shared" si="18"/>
        <v>0</v>
      </c>
    </row>
    <row r="23" spans="1:46" ht="15" customHeight="1" x14ac:dyDescent="0.2">
      <c r="A23" s="116"/>
      <c r="B23" s="226" t="s">
        <v>93</v>
      </c>
      <c r="C23" s="60">
        <v>107284</v>
      </c>
      <c r="D23" s="172">
        <f>621-15304</f>
        <v>-14683</v>
      </c>
      <c r="E23" s="60">
        <f t="shared" si="1"/>
        <v>92601</v>
      </c>
      <c r="F23" s="148">
        <f t="shared" si="2"/>
        <v>92601</v>
      </c>
      <c r="G23" s="65"/>
      <c r="H23" s="65"/>
      <c r="I23" s="60">
        <v>18069</v>
      </c>
      <c r="J23" s="172">
        <f>-647+2918+1</f>
        <v>2272</v>
      </c>
      <c r="K23" s="60">
        <f t="shared" si="3"/>
        <v>20341</v>
      </c>
      <c r="L23" s="148">
        <f t="shared" si="4"/>
        <v>20341</v>
      </c>
      <c r="M23" s="65"/>
      <c r="N23" s="65"/>
      <c r="O23" s="60">
        <v>1870</v>
      </c>
      <c r="P23" s="172">
        <f>300+235</f>
        <v>535</v>
      </c>
      <c r="Q23" s="60">
        <f t="shared" si="5"/>
        <v>2405</v>
      </c>
      <c r="R23" s="148">
        <f t="shared" si="6"/>
        <v>2405</v>
      </c>
      <c r="S23" s="65"/>
      <c r="T23" s="65"/>
      <c r="U23" s="60">
        <v>10083</v>
      </c>
      <c r="V23" s="172">
        <f>-931+405+4</f>
        <v>-522</v>
      </c>
      <c r="W23" s="60">
        <f t="shared" si="7"/>
        <v>9561</v>
      </c>
      <c r="X23" s="148">
        <f t="shared" si="8"/>
        <v>9561</v>
      </c>
      <c r="Y23" s="65"/>
      <c r="Z23" s="65"/>
      <c r="AA23" s="60">
        <v>248333</v>
      </c>
      <c r="AB23" s="172"/>
      <c r="AC23" s="60">
        <f t="shared" si="9"/>
        <v>248333</v>
      </c>
      <c r="AD23" s="148">
        <f t="shared" si="10"/>
        <v>159668</v>
      </c>
      <c r="AE23" s="65">
        <v>88665</v>
      </c>
      <c r="AF23" s="65"/>
      <c r="AG23" s="60">
        <v>51157</v>
      </c>
      <c r="AH23" s="172">
        <f>217+4+63</f>
        <v>284</v>
      </c>
      <c r="AI23" s="60">
        <f t="shared" si="11"/>
        <v>51441</v>
      </c>
      <c r="AJ23" s="148">
        <f t="shared" si="12"/>
        <v>51441</v>
      </c>
      <c r="AK23" s="65"/>
      <c r="AL23" s="65"/>
      <c r="AM23" s="60">
        <f t="shared" si="13"/>
        <v>436796</v>
      </c>
      <c r="AN23" s="172">
        <f t="shared" si="14"/>
        <v>-12114</v>
      </c>
      <c r="AO23" s="60">
        <f t="shared" si="15"/>
        <v>424682</v>
      </c>
      <c r="AP23" s="148">
        <f t="shared" si="16"/>
        <v>336017</v>
      </c>
      <c r="AQ23" s="65">
        <f t="shared" si="17"/>
        <v>88665</v>
      </c>
      <c r="AR23" s="65">
        <f t="shared" si="18"/>
        <v>0</v>
      </c>
    </row>
    <row r="24" spans="1:46" s="56" customFormat="1" ht="15" customHeight="1" x14ac:dyDescent="0.2">
      <c r="A24" s="117" t="s">
        <v>31</v>
      </c>
      <c r="B24" s="227" t="s">
        <v>39</v>
      </c>
      <c r="C24" s="55">
        <f>SUM(C19:C23)</f>
        <v>1298551</v>
      </c>
      <c r="D24" s="173">
        <f>SUM(D19:D23)</f>
        <v>78496</v>
      </c>
      <c r="E24" s="55">
        <f>C24+D24</f>
        <v>1377047</v>
      </c>
      <c r="F24" s="149">
        <f t="shared" si="2"/>
        <v>1219412</v>
      </c>
      <c r="G24" s="55">
        <f>SUM(G19:G23)</f>
        <v>11419</v>
      </c>
      <c r="H24" s="55">
        <f>SUM(H19:H23)</f>
        <v>146216</v>
      </c>
      <c r="I24" s="55">
        <f>SUM(I19:I23)</f>
        <v>20677</v>
      </c>
      <c r="J24" s="173">
        <f>SUM(J19:J23)</f>
        <v>3781</v>
      </c>
      <c r="K24" s="55">
        <f t="shared" si="3"/>
        <v>24458</v>
      </c>
      <c r="L24" s="149">
        <f t="shared" si="4"/>
        <v>24458</v>
      </c>
      <c r="M24" s="55">
        <f>SUM(M19:M23)</f>
        <v>0</v>
      </c>
      <c r="N24" s="55">
        <f>SUM(N19:N23)</f>
        <v>0</v>
      </c>
      <c r="O24" s="55">
        <f>SUM(O19:O23)</f>
        <v>3288</v>
      </c>
      <c r="P24" s="173">
        <f>SUM(P19:P23)</f>
        <v>1195</v>
      </c>
      <c r="Q24" s="55">
        <f t="shared" si="5"/>
        <v>4483</v>
      </c>
      <c r="R24" s="149">
        <f t="shared" si="6"/>
        <v>4483</v>
      </c>
      <c r="S24" s="55">
        <f>SUM(S19:S23)</f>
        <v>0</v>
      </c>
      <c r="T24" s="55">
        <f>SUM(T19:T23)</f>
        <v>0</v>
      </c>
      <c r="U24" s="55">
        <f>SUM(U19:U23)</f>
        <v>16399</v>
      </c>
      <c r="V24" s="173">
        <f>SUM(V19:V23)</f>
        <v>-522</v>
      </c>
      <c r="W24" s="55">
        <f t="shared" si="7"/>
        <v>15877</v>
      </c>
      <c r="X24" s="149">
        <f t="shared" si="8"/>
        <v>15877</v>
      </c>
      <c r="Y24" s="55">
        <f>SUM(Y19:Y23)</f>
        <v>0</v>
      </c>
      <c r="Z24" s="55">
        <f>SUM(Z19:Z23)</f>
        <v>0</v>
      </c>
      <c r="AA24" s="55">
        <f>SUM(AA19:AA23)</f>
        <v>254683</v>
      </c>
      <c r="AB24" s="173">
        <f>SUM(AB19:AB23)</f>
        <v>8551</v>
      </c>
      <c r="AC24" s="55">
        <f t="shared" si="9"/>
        <v>263234</v>
      </c>
      <c r="AD24" s="149">
        <f t="shared" si="10"/>
        <v>174569</v>
      </c>
      <c r="AE24" s="55">
        <f>SUM(AE19:AE23)</f>
        <v>88665</v>
      </c>
      <c r="AF24" s="55">
        <f>SUM(AF19:AF23)</f>
        <v>0</v>
      </c>
      <c r="AG24" s="55">
        <f>SUM(AG19:AG23)</f>
        <v>53283</v>
      </c>
      <c r="AH24" s="173">
        <f>SUM(AH19:AH23)</f>
        <v>284</v>
      </c>
      <c r="AI24" s="55">
        <f t="shared" si="11"/>
        <v>53567</v>
      </c>
      <c r="AJ24" s="149">
        <f t="shared" si="12"/>
        <v>53567</v>
      </c>
      <c r="AK24" s="55">
        <f>SUM(AK19:AK23)</f>
        <v>0</v>
      </c>
      <c r="AL24" s="55">
        <f>SUM(AL19:AL23)</f>
        <v>0</v>
      </c>
      <c r="AM24" s="55">
        <f>AG24+AA24+U24+O24+I24+C24</f>
        <v>1646881</v>
      </c>
      <c r="AN24" s="173">
        <f>AH24+AB24+V24+P24+J24+D24</f>
        <v>91785</v>
      </c>
      <c r="AO24" s="55">
        <f t="shared" si="15"/>
        <v>1738666</v>
      </c>
      <c r="AP24" s="149">
        <f t="shared" si="16"/>
        <v>1492366</v>
      </c>
      <c r="AQ24" s="55">
        <f t="shared" si="17"/>
        <v>100084</v>
      </c>
      <c r="AR24" s="55">
        <f t="shared" si="18"/>
        <v>146216</v>
      </c>
    </row>
    <row r="25" spans="1:46" ht="15" customHeight="1" x14ac:dyDescent="0.2">
      <c r="A25" s="116"/>
      <c r="B25" s="226" t="s">
        <v>94</v>
      </c>
      <c r="C25" s="60">
        <v>28052</v>
      </c>
      <c r="D25" s="172">
        <v>-25822</v>
      </c>
      <c r="E25" s="60">
        <f t="shared" si="1"/>
        <v>2230</v>
      </c>
      <c r="F25" s="148">
        <f t="shared" si="2"/>
        <v>2230</v>
      </c>
      <c r="G25" s="65"/>
      <c r="H25" s="65"/>
      <c r="I25" s="60">
        <v>0</v>
      </c>
      <c r="J25" s="172"/>
      <c r="K25" s="60">
        <f t="shared" si="3"/>
        <v>0</v>
      </c>
      <c r="L25" s="148">
        <f t="shared" si="4"/>
        <v>0</v>
      </c>
      <c r="M25" s="65"/>
      <c r="N25" s="65"/>
      <c r="O25" s="60">
        <v>0</v>
      </c>
      <c r="P25" s="172"/>
      <c r="Q25" s="60">
        <f t="shared" si="5"/>
        <v>0</v>
      </c>
      <c r="R25" s="148">
        <f t="shared" si="6"/>
        <v>0</v>
      </c>
      <c r="S25" s="65"/>
      <c r="T25" s="65"/>
      <c r="U25" s="60">
        <v>0</v>
      </c>
      <c r="V25" s="172"/>
      <c r="W25" s="60">
        <f t="shared" si="7"/>
        <v>0</v>
      </c>
      <c r="X25" s="148">
        <f t="shared" si="8"/>
        <v>0</v>
      </c>
      <c r="Y25" s="65"/>
      <c r="Z25" s="65"/>
      <c r="AA25" s="60">
        <v>0</v>
      </c>
      <c r="AB25" s="172"/>
      <c r="AC25" s="60">
        <f t="shared" si="9"/>
        <v>0</v>
      </c>
      <c r="AD25" s="148">
        <f t="shared" si="10"/>
        <v>0</v>
      </c>
      <c r="AE25" s="65"/>
      <c r="AF25" s="65"/>
      <c r="AG25" s="60">
        <v>0</v>
      </c>
      <c r="AH25" s="172"/>
      <c r="AI25" s="60">
        <f t="shared" si="11"/>
        <v>0</v>
      </c>
      <c r="AJ25" s="148">
        <f t="shared" si="12"/>
        <v>0</v>
      </c>
      <c r="AK25" s="65"/>
      <c r="AL25" s="65"/>
      <c r="AM25" s="60">
        <f t="shared" si="13"/>
        <v>28052</v>
      </c>
      <c r="AN25" s="172">
        <f t="shared" si="14"/>
        <v>-25822</v>
      </c>
      <c r="AO25" s="60">
        <f t="shared" si="15"/>
        <v>2230</v>
      </c>
      <c r="AP25" s="148">
        <f t="shared" si="16"/>
        <v>2230</v>
      </c>
      <c r="AQ25" s="65">
        <f t="shared" si="17"/>
        <v>0</v>
      </c>
      <c r="AR25" s="65">
        <f t="shared" si="18"/>
        <v>0</v>
      </c>
    </row>
    <row r="26" spans="1:46" ht="15" customHeight="1" x14ac:dyDescent="0.2">
      <c r="A26" s="116"/>
      <c r="B26" s="226" t="s">
        <v>95</v>
      </c>
      <c r="C26" s="60">
        <v>265757</v>
      </c>
      <c r="D26" s="172">
        <f>4+12224</f>
        <v>12228</v>
      </c>
      <c r="E26" s="60">
        <f t="shared" si="1"/>
        <v>277985</v>
      </c>
      <c r="F26" s="148">
        <f t="shared" si="2"/>
        <v>277985</v>
      </c>
      <c r="G26" s="65"/>
      <c r="H26" s="65"/>
      <c r="I26" s="60">
        <v>0</v>
      </c>
      <c r="J26" s="172"/>
      <c r="K26" s="60">
        <f t="shared" si="3"/>
        <v>0</v>
      </c>
      <c r="L26" s="148">
        <f t="shared" si="4"/>
        <v>0</v>
      </c>
      <c r="M26" s="65"/>
      <c r="N26" s="65"/>
      <c r="O26" s="60">
        <v>0</v>
      </c>
      <c r="P26" s="172"/>
      <c r="Q26" s="60">
        <f t="shared" si="5"/>
        <v>0</v>
      </c>
      <c r="R26" s="148">
        <f t="shared" si="6"/>
        <v>0</v>
      </c>
      <c r="S26" s="65"/>
      <c r="T26" s="65"/>
      <c r="U26" s="60">
        <v>0</v>
      </c>
      <c r="V26" s="172"/>
      <c r="W26" s="60">
        <f t="shared" si="7"/>
        <v>0</v>
      </c>
      <c r="X26" s="148">
        <f t="shared" si="8"/>
        <v>0</v>
      </c>
      <c r="Y26" s="65"/>
      <c r="Z26" s="65"/>
      <c r="AA26" s="60">
        <v>0</v>
      </c>
      <c r="AB26" s="172"/>
      <c r="AC26" s="60">
        <f t="shared" si="9"/>
        <v>0</v>
      </c>
      <c r="AD26" s="148">
        <f t="shared" si="10"/>
        <v>0</v>
      </c>
      <c r="AE26" s="65"/>
      <c r="AF26" s="65"/>
      <c r="AG26" s="60">
        <v>0</v>
      </c>
      <c r="AH26" s="172"/>
      <c r="AI26" s="60">
        <f t="shared" si="11"/>
        <v>0</v>
      </c>
      <c r="AJ26" s="148">
        <f t="shared" si="12"/>
        <v>0</v>
      </c>
      <c r="AK26" s="65"/>
      <c r="AL26" s="65"/>
      <c r="AM26" s="60">
        <f t="shared" si="13"/>
        <v>265757</v>
      </c>
      <c r="AN26" s="172">
        <f t="shared" si="14"/>
        <v>12228</v>
      </c>
      <c r="AO26" s="60">
        <f t="shared" si="15"/>
        <v>277985</v>
      </c>
      <c r="AP26" s="148">
        <f t="shared" si="16"/>
        <v>277985</v>
      </c>
      <c r="AQ26" s="65">
        <f t="shared" si="17"/>
        <v>0</v>
      </c>
      <c r="AR26" s="65">
        <f t="shared" si="18"/>
        <v>0</v>
      </c>
    </row>
    <row r="27" spans="1:46" ht="15" customHeight="1" x14ac:dyDescent="0.2">
      <c r="A27" s="116"/>
      <c r="B27" s="226" t="s">
        <v>96</v>
      </c>
      <c r="C27" s="60">
        <v>7458</v>
      </c>
      <c r="D27" s="172">
        <v>1040</v>
      </c>
      <c r="E27" s="60">
        <f t="shared" si="1"/>
        <v>8498</v>
      </c>
      <c r="F27" s="148">
        <f t="shared" si="2"/>
        <v>8498</v>
      </c>
      <c r="G27" s="65"/>
      <c r="H27" s="65"/>
      <c r="I27" s="60">
        <v>19</v>
      </c>
      <c r="J27" s="172"/>
      <c r="K27" s="60">
        <f t="shared" si="3"/>
        <v>19</v>
      </c>
      <c r="L27" s="148">
        <f t="shared" si="4"/>
        <v>19</v>
      </c>
      <c r="M27" s="65"/>
      <c r="N27" s="65"/>
      <c r="O27" s="60">
        <v>0</v>
      </c>
      <c r="P27" s="172"/>
      <c r="Q27" s="60">
        <f t="shared" si="5"/>
        <v>0</v>
      </c>
      <c r="R27" s="148">
        <f t="shared" si="6"/>
        <v>0</v>
      </c>
      <c r="S27" s="65"/>
      <c r="T27" s="65"/>
      <c r="U27" s="60">
        <v>0</v>
      </c>
      <c r="V27" s="172"/>
      <c r="W27" s="60">
        <f t="shared" si="7"/>
        <v>0</v>
      </c>
      <c r="X27" s="148">
        <f t="shared" si="8"/>
        <v>0</v>
      </c>
      <c r="Y27" s="65"/>
      <c r="Z27" s="65"/>
      <c r="AA27" s="60">
        <v>0</v>
      </c>
      <c r="AB27" s="172"/>
      <c r="AC27" s="60">
        <f t="shared" si="9"/>
        <v>0</v>
      </c>
      <c r="AD27" s="148">
        <f t="shared" si="10"/>
        <v>0</v>
      </c>
      <c r="AE27" s="65"/>
      <c r="AF27" s="65"/>
      <c r="AG27" s="60">
        <v>0</v>
      </c>
      <c r="AH27" s="172"/>
      <c r="AI27" s="60">
        <f t="shared" si="11"/>
        <v>0</v>
      </c>
      <c r="AJ27" s="148">
        <f t="shared" si="12"/>
        <v>0</v>
      </c>
      <c r="AK27" s="65"/>
      <c r="AL27" s="65"/>
      <c r="AM27" s="60">
        <f t="shared" si="13"/>
        <v>7477</v>
      </c>
      <c r="AN27" s="172">
        <f t="shared" si="14"/>
        <v>1040</v>
      </c>
      <c r="AO27" s="60">
        <f t="shared" si="15"/>
        <v>8517</v>
      </c>
      <c r="AP27" s="148">
        <f t="shared" si="16"/>
        <v>8517</v>
      </c>
      <c r="AQ27" s="65">
        <f t="shared" si="17"/>
        <v>0</v>
      </c>
      <c r="AR27" s="65">
        <f t="shared" si="18"/>
        <v>0</v>
      </c>
    </row>
    <row r="28" spans="1:46" s="56" customFormat="1" ht="15" customHeight="1" x14ac:dyDescent="0.2">
      <c r="A28" s="117" t="s">
        <v>32</v>
      </c>
      <c r="B28" s="227" t="s">
        <v>40</v>
      </c>
      <c r="C28" s="55">
        <f>SUM(C25:C27)</f>
        <v>301267</v>
      </c>
      <c r="D28" s="173">
        <f>SUM(D25:D27)</f>
        <v>-12554</v>
      </c>
      <c r="E28" s="55">
        <f t="shared" si="1"/>
        <v>288713</v>
      </c>
      <c r="F28" s="149">
        <f t="shared" si="2"/>
        <v>288713</v>
      </c>
      <c r="G28" s="55">
        <f>SUM(G25:G27)</f>
        <v>0</v>
      </c>
      <c r="H28" s="55">
        <f>SUM(H25:H27)</f>
        <v>0</v>
      </c>
      <c r="I28" s="55">
        <f>SUM(I25:I27)</f>
        <v>19</v>
      </c>
      <c r="J28" s="173">
        <f>SUM(J25:J27)</f>
        <v>0</v>
      </c>
      <c r="K28" s="55">
        <f t="shared" si="3"/>
        <v>19</v>
      </c>
      <c r="L28" s="149">
        <f t="shared" si="4"/>
        <v>19</v>
      </c>
      <c r="M28" s="55">
        <f>SUM(M25:M27)</f>
        <v>0</v>
      </c>
      <c r="N28" s="55">
        <f>SUM(N25:N27)</f>
        <v>0</v>
      </c>
      <c r="O28" s="55">
        <f>SUM(O25:O27)</f>
        <v>0</v>
      </c>
      <c r="P28" s="173">
        <f>SUM(P25:P27)</f>
        <v>0</v>
      </c>
      <c r="Q28" s="55">
        <f t="shared" si="5"/>
        <v>0</v>
      </c>
      <c r="R28" s="149">
        <f t="shared" si="6"/>
        <v>0</v>
      </c>
      <c r="S28" s="55">
        <f>SUM(S25:S27)</f>
        <v>0</v>
      </c>
      <c r="T28" s="55">
        <f>SUM(T25:T27)</f>
        <v>0</v>
      </c>
      <c r="U28" s="55">
        <f>SUM(U25:U27)</f>
        <v>0</v>
      </c>
      <c r="V28" s="173">
        <f>SUM(V25:V27)</f>
        <v>0</v>
      </c>
      <c r="W28" s="55">
        <f t="shared" si="7"/>
        <v>0</v>
      </c>
      <c r="X28" s="149">
        <f t="shared" si="8"/>
        <v>0</v>
      </c>
      <c r="Y28" s="55">
        <f>SUM(Y25:Y27)</f>
        <v>0</v>
      </c>
      <c r="Z28" s="55">
        <f>SUM(Z25:Z27)</f>
        <v>0</v>
      </c>
      <c r="AA28" s="55">
        <f>SUM(AA25:AA27)</f>
        <v>0</v>
      </c>
      <c r="AB28" s="173">
        <f>SUM(AB25:AB27)</f>
        <v>0</v>
      </c>
      <c r="AC28" s="55">
        <f t="shared" si="9"/>
        <v>0</v>
      </c>
      <c r="AD28" s="149">
        <f t="shared" si="10"/>
        <v>0</v>
      </c>
      <c r="AE28" s="55">
        <f>SUM(AE25:AE27)</f>
        <v>0</v>
      </c>
      <c r="AF28" s="55">
        <f>SUM(AF25:AF27)</f>
        <v>0</v>
      </c>
      <c r="AG28" s="55">
        <f>SUM(AG25:AG27)</f>
        <v>0</v>
      </c>
      <c r="AH28" s="173">
        <f>SUM(AH25:AH27)</f>
        <v>0</v>
      </c>
      <c r="AI28" s="55">
        <f t="shared" si="11"/>
        <v>0</v>
      </c>
      <c r="AJ28" s="149">
        <f t="shared" si="12"/>
        <v>0</v>
      </c>
      <c r="AK28" s="55">
        <f>SUM(AK25:AK27)</f>
        <v>0</v>
      </c>
      <c r="AL28" s="55">
        <f>SUM(AL25:AL27)</f>
        <v>0</v>
      </c>
      <c r="AM28" s="55">
        <f t="shared" si="13"/>
        <v>301286</v>
      </c>
      <c r="AN28" s="173">
        <f t="shared" si="14"/>
        <v>-12554</v>
      </c>
      <c r="AO28" s="55">
        <f t="shared" si="15"/>
        <v>288732</v>
      </c>
      <c r="AP28" s="149">
        <f t="shared" si="16"/>
        <v>288732</v>
      </c>
      <c r="AQ28" s="55">
        <f t="shared" si="17"/>
        <v>0</v>
      </c>
      <c r="AR28" s="55">
        <f t="shared" si="18"/>
        <v>0</v>
      </c>
    </row>
    <row r="29" spans="1:46" s="58" customFormat="1" ht="15" customHeight="1" x14ac:dyDescent="0.2">
      <c r="A29" s="118"/>
      <c r="B29" s="228" t="s">
        <v>97</v>
      </c>
      <c r="C29" s="57">
        <f>C24+C28</f>
        <v>1599818</v>
      </c>
      <c r="D29" s="174">
        <f>D24+D28</f>
        <v>65942</v>
      </c>
      <c r="E29" s="57">
        <f t="shared" si="1"/>
        <v>1665760</v>
      </c>
      <c r="F29" s="150">
        <f t="shared" si="2"/>
        <v>1508125</v>
      </c>
      <c r="G29" s="57">
        <f>G24+G28</f>
        <v>11419</v>
      </c>
      <c r="H29" s="57">
        <f>H24+H28</f>
        <v>146216</v>
      </c>
      <c r="I29" s="57">
        <f>I24+I28</f>
        <v>20696</v>
      </c>
      <c r="J29" s="174">
        <f>J24+J28</f>
        <v>3781</v>
      </c>
      <c r="K29" s="57">
        <f t="shared" si="3"/>
        <v>24477</v>
      </c>
      <c r="L29" s="150">
        <f t="shared" si="4"/>
        <v>24477</v>
      </c>
      <c r="M29" s="57">
        <f>M24+M28</f>
        <v>0</v>
      </c>
      <c r="N29" s="57">
        <f>N24+N28</f>
        <v>0</v>
      </c>
      <c r="O29" s="57">
        <f>O24+O28</f>
        <v>3288</v>
      </c>
      <c r="P29" s="174">
        <f>P24+P28</f>
        <v>1195</v>
      </c>
      <c r="Q29" s="57">
        <f t="shared" si="5"/>
        <v>4483</v>
      </c>
      <c r="R29" s="150">
        <f t="shared" si="6"/>
        <v>4483</v>
      </c>
      <c r="S29" s="57">
        <f>S24+S28</f>
        <v>0</v>
      </c>
      <c r="T29" s="57">
        <f>T24+T28</f>
        <v>0</v>
      </c>
      <c r="U29" s="57">
        <f>U24+U28</f>
        <v>16399</v>
      </c>
      <c r="V29" s="174">
        <f>V24+V28</f>
        <v>-522</v>
      </c>
      <c r="W29" s="57">
        <f t="shared" si="7"/>
        <v>15877</v>
      </c>
      <c r="X29" s="150">
        <f t="shared" si="8"/>
        <v>15877</v>
      </c>
      <c r="Y29" s="57">
        <f>Y24+Y28</f>
        <v>0</v>
      </c>
      <c r="Z29" s="57">
        <f>Z24+Z28</f>
        <v>0</v>
      </c>
      <c r="AA29" s="57">
        <f>AA24+AA28</f>
        <v>254683</v>
      </c>
      <c r="AB29" s="174">
        <f>AB24+AB28</f>
        <v>8551</v>
      </c>
      <c r="AC29" s="57">
        <f t="shared" si="9"/>
        <v>263234</v>
      </c>
      <c r="AD29" s="150">
        <f t="shared" si="10"/>
        <v>174569</v>
      </c>
      <c r="AE29" s="57">
        <f>AE24+AE28</f>
        <v>88665</v>
      </c>
      <c r="AF29" s="57">
        <f>AF24+AF28</f>
        <v>0</v>
      </c>
      <c r="AG29" s="57">
        <f>AG24+AG28</f>
        <v>53283</v>
      </c>
      <c r="AH29" s="174">
        <f>AH24+AH28</f>
        <v>284</v>
      </c>
      <c r="AI29" s="57">
        <f t="shared" si="11"/>
        <v>53567</v>
      </c>
      <c r="AJ29" s="150">
        <f t="shared" si="12"/>
        <v>53567</v>
      </c>
      <c r="AK29" s="57">
        <f>AK24+AK28</f>
        <v>0</v>
      </c>
      <c r="AL29" s="57">
        <f>AL24+AL28</f>
        <v>0</v>
      </c>
      <c r="AM29" s="57">
        <f t="shared" si="13"/>
        <v>1948167</v>
      </c>
      <c r="AN29" s="174">
        <f t="shared" si="14"/>
        <v>79231</v>
      </c>
      <c r="AO29" s="57">
        <f t="shared" si="15"/>
        <v>2027398</v>
      </c>
      <c r="AP29" s="150">
        <f t="shared" si="16"/>
        <v>1781098</v>
      </c>
      <c r="AQ29" s="57">
        <f t="shared" si="17"/>
        <v>100084</v>
      </c>
      <c r="AR29" s="57">
        <f t="shared" si="18"/>
        <v>146216</v>
      </c>
    </row>
    <row r="30" spans="1:46" ht="15" customHeight="1" x14ac:dyDescent="0.2">
      <c r="A30" s="116"/>
      <c r="B30" s="225" t="s">
        <v>41</v>
      </c>
      <c r="C30" s="53"/>
      <c r="D30" s="171"/>
      <c r="E30" s="53">
        <f t="shared" si="1"/>
        <v>0</v>
      </c>
      <c r="F30" s="147">
        <f t="shared" si="2"/>
        <v>0</v>
      </c>
      <c r="G30" s="65"/>
      <c r="H30" s="65"/>
      <c r="I30" s="53"/>
      <c r="J30" s="171"/>
      <c r="K30" s="53">
        <f t="shared" si="3"/>
        <v>0</v>
      </c>
      <c r="L30" s="147">
        <f t="shared" si="4"/>
        <v>0</v>
      </c>
      <c r="M30" s="65"/>
      <c r="N30" s="65"/>
      <c r="O30" s="54"/>
      <c r="P30" s="172"/>
      <c r="Q30" s="53">
        <f t="shared" si="5"/>
        <v>0</v>
      </c>
      <c r="R30" s="147">
        <f t="shared" si="6"/>
        <v>0</v>
      </c>
      <c r="S30" s="65"/>
      <c r="T30" s="65"/>
      <c r="U30" s="54"/>
      <c r="V30" s="172"/>
      <c r="W30" s="53">
        <f t="shared" si="7"/>
        <v>0</v>
      </c>
      <c r="X30" s="147">
        <f t="shared" si="8"/>
        <v>0</v>
      </c>
      <c r="Y30" s="65"/>
      <c r="Z30" s="65"/>
      <c r="AA30" s="54"/>
      <c r="AB30" s="172"/>
      <c r="AC30" s="53">
        <f t="shared" si="9"/>
        <v>0</v>
      </c>
      <c r="AD30" s="147">
        <f t="shared" si="10"/>
        <v>0</v>
      </c>
      <c r="AE30" s="65"/>
      <c r="AF30" s="65"/>
      <c r="AG30" s="54"/>
      <c r="AH30" s="172"/>
      <c r="AI30" s="53">
        <f t="shared" si="11"/>
        <v>0</v>
      </c>
      <c r="AJ30" s="147">
        <f t="shared" si="12"/>
        <v>0</v>
      </c>
      <c r="AK30" s="65"/>
      <c r="AL30" s="65"/>
      <c r="AM30" s="54">
        <f t="shared" si="13"/>
        <v>0</v>
      </c>
      <c r="AN30" s="172">
        <f t="shared" si="14"/>
        <v>0</v>
      </c>
      <c r="AO30" s="53">
        <f t="shared" si="15"/>
        <v>0</v>
      </c>
      <c r="AP30" s="148">
        <f t="shared" si="16"/>
        <v>0</v>
      </c>
      <c r="AQ30" s="65">
        <f t="shared" si="17"/>
        <v>0</v>
      </c>
      <c r="AR30" s="65">
        <f t="shared" si="18"/>
        <v>0</v>
      </c>
    </row>
    <row r="31" spans="1:46" ht="15" customHeight="1" x14ac:dyDescent="0.2">
      <c r="A31" s="116"/>
      <c r="B31" s="226" t="s">
        <v>98</v>
      </c>
      <c r="C31" s="60">
        <v>231246</v>
      </c>
      <c r="D31" s="172"/>
      <c r="E31" s="60">
        <f t="shared" si="1"/>
        <v>231246</v>
      </c>
      <c r="F31" s="148">
        <f t="shared" si="2"/>
        <v>231246</v>
      </c>
      <c r="G31" s="65"/>
      <c r="H31" s="65"/>
      <c r="I31" s="60">
        <v>0</v>
      </c>
      <c r="J31" s="172"/>
      <c r="K31" s="60">
        <f t="shared" si="3"/>
        <v>0</v>
      </c>
      <c r="L31" s="148">
        <f t="shared" si="4"/>
        <v>0</v>
      </c>
      <c r="M31" s="65"/>
      <c r="N31" s="65"/>
      <c r="O31" s="60">
        <v>0</v>
      </c>
      <c r="P31" s="172"/>
      <c r="Q31" s="60">
        <f t="shared" si="5"/>
        <v>0</v>
      </c>
      <c r="R31" s="148">
        <f t="shared" si="6"/>
        <v>0</v>
      </c>
      <c r="S31" s="65"/>
      <c r="T31" s="65"/>
      <c r="U31" s="60">
        <v>0</v>
      </c>
      <c r="V31" s="172"/>
      <c r="W31" s="60">
        <f t="shared" si="7"/>
        <v>0</v>
      </c>
      <c r="X31" s="148">
        <f t="shared" si="8"/>
        <v>0</v>
      </c>
      <c r="Y31" s="65"/>
      <c r="Z31" s="65"/>
      <c r="AA31" s="60">
        <v>0</v>
      </c>
      <c r="AB31" s="172"/>
      <c r="AC31" s="60">
        <f t="shared" si="9"/>
        <v>0</v>
      </c>
      <c r="AD31" s="148">
        <f t="shared" si="10"/>
        <v>0</v>
      </c>
      <c r="AE31" s="65"/>
      <c r="AF31" s="65"/>
      <c r="AG31" s="60">
        <v>0</v>
      </c>
      <c r="AH31" s="172"/>
      <c r="AI31" s="60">
        <f t="shared" si="11"/>
        <v>0</v>
      </c>
      <c r="AJ31" s="148">
        <f t="shared" si="12"/>
        <v>0</v>
      </c>
      <c r="AK31" s="65"/>
      <c r="AL31" s="65"/>
      <c r="AM31" s="60">
        <f t="shared" si="13"/>
        <v>231246</v>
      </c>
      <c r="AN31" s="172">
        <f t="shared" si="14"/>
        <v>0</v>
      </c>
      <c r="AO31" s="60">
        <f t="shared" si="15"/>
        <v>231246</v>
      </c>
      <c r="AP31" s="148">
        <f t="shared" si="16"/>
        <v>231246</v>
      </c>
      <c r="AQ31" s="65">
        <f t="shared" si="17"/>
        <v>0</v>
      </c>
      <c r="AR31" s="65">
        <f t="shared" si="18"/>
        <v>0</v>
      </c>
      <c r="AS31" s="3"/>
      <c r="AT31" s="3"/>
    </row>
    <row r="32" spans="1:46" ht="15" customHeight="1" x14ac:dyDescent="0.2">
      <c r="A32" s="116"/>
      <c r="B32" s="226" t="s">
        <v>99</v>
      </c>
      <c r="C32" s="60">
        <v>210000</v>
      </c>
      <c r="D32" s="172"/>
      <c r="E32" s="60">
        <f t="shared" si="1"/>
        <v>210000</v>
      </c>
      <c r="F32" s="148">
        <f t="shared" si="2"/>
        <v>210000</v>
      </c>
      <c r="G32" s="65"/>
      <c r="H32" s="65"/>
      <c r="I32" s="60">
        <v>0</v>
      </c>
      <c r="J32" s="172"/>
      <c r="K32" s="60">
        <f t="shared" si="3"/>
        <v>0</v>
      </c>
      <c r="L32" s="148">
        <f t="shared" si="4"/>
        <v>0</v>
      </c>
      <c r="M32" s="65"/>
      <c r="N32" s="65"/>
      <c r="O32" s="60">
        <v>0</v>
      </c>
      <c r="P32" s="172"/>
      <c r="Q32" s="60">
        <f t="shared" si="5"/>
        <v>0</v>
      </c>
      <c r="R32" s="148">
        <f t="shared" si="6"/>
        <v>0</v>
      </c>
      <c r="S32" s="65"/>
      <c r="T32" s="65"/>
      <c r="U32" s="60">
        <v>0</v>
      </c>
      <c r="V32" s="172"/>
      <c r="W32" s="60">
        <f t="shared" si="7"/>
        <v>0</v>
      </c>
      <c r="X32" s="148">
        <f t="shared" si="8"/>
        <v>0</v>
      </c>
      <c r="Y32" s="65"/>
      <c r="Z32" s="65"/>
      <c r="AA32" s="60">
        <v>0</v>
      </c>
      <c r="AB32" s="172"/>
      <c r="AC32" s="60">
        <f t="shared" si="9"/>
        <v>0</v>
      </c>
      <c r="AD32" s="148">
        <f t="shared" si="10"/>
        <v>0</v>
      </c>
      <c r="AE32" s="65"/>
      <c r="AF32" s="65"/>
      <c r="AG32" s="60">
        <v>0</v>
      </c>
      <c r="AH32" s="172"/>
      <c r="AI32" s="60">
        <f t="shared" si="11"/>
        <v>0</v>
      </c>
      <c r="AJ32" s="148">
        <f t="shared" si="12"/>
        <v>0</v>
      </c>
      <c r="AK32" s="65"/>
      <c r="AL32" s="65"/>
      <c r="AM32" s="60">
        <f t="shared" si="13"/>
        <v>210000</v>
      </c>
      <c r="AN32" s="172">
        <f t="shared" si="14"/>
        <v>0</v>
      </c>
      <c r="AO32" s="60">
        <f t="shared" si="15"/>
        <v>210000</v>
      </c>
      <c r="AP32" s="148">
        <f t="shared" si="16"/>
        <v>210000</v>
      </c>
      <c r="AQ32" s="65">
        <f t="shared" si="17"/>
        <v>0</v>
      </c>
      <c r="AR32" s="65">
        <f t="shared" si="18"/>
        <v>0</v>
      </c>
      <c r="AS32" s="3"/>
      <c r="AT32" s="3"/>
    </row>
    <row r="33" spans="1:46" ht="15" customHeight="1" x14ac:dyDescent="0.2">
      <c r="A33" s="116"/>
      <c r="B33" s="226" t="s">
        <v>100</v>
      </c>
      <c r="C33" s="60">
        <v>802185</v>
      </c>
      <c r="D33" s="172">
        <f>4206-35676</f>
        <v>-31470</v>
      </c>
      <c r="E33" s="60">
        <f t="shared" si="1"/>
        <v>770715</v>
      </c>
      <c r="F33" s="148">
        <f t="shared" si="2"/>
        <v>624499</v>
      </c>
      <c r="G33" s="65">
        <v>0</v>
      </c>
      <c r="H33" s="65">
        <v>146216</v>
      </c>
      <c r="I33" s="60">
        <v>0</v>
      </c>
      <c r="J33" s="172"/>
      <c r="K33" s="60">
        <f t="shared" si="3"/>
        <v>0</v>
      </c>
      <c r="L33" s="148">
        <f t="shared" si="4"/>
        <v>0</v>
      </c>
      <c r="M33" s="65"/>
      <c r="N33" s="65"/>
      <c r="O33" s="60">
        <v>0</v>
      </c>
      <c r="P33" s="172"/>
      <c r="Q33" s="60">
        <f t="shared" si="5"/>
        <v>0</v>
      </c>
      <c r="R33" s="148">
        <f t="shared" si="6"/>
        <v>0</v>
      </c>
      <c r="S33" s="65"/>
      <c r="T33" s="65"/>
      <c r="U33" s="60">
        <v>0</v>
      </c>
      <c r="V33" s="172"/>
      <c r="W33" s="60">
        <f t="shared" si="7"/>
        <v>0</v>
      </c>
      <c r="X33" s="148">
        <f t="shared" si="8"/>
        <v>0</v>
      </c>
      <c r="Y33" s="65"/>
      <c r="Z33" s="65"/>
      <c r="AA33" s="60">
        <v>0</v>
      </c>
      <c r="AB33" s="172"/>
      <c r="AC33" s="60">
        <f t="shared" si="9"/>
        <v>0</v>
      </c>
      <c r="AD33" s="148">
        <f t="shared" si="10"/>
        <v>0</v>
      </c>
      <c r="AE33" s="65"/>
      <c r="AF33" s="65"/>
      <c r="AG33" s="60">
        <v>0</v>
      </c>
      <c r="AH33" s="172"/>
      <c r="AI33" s="60">
        <f t="shared" si="11"/>
        <v>0</v>
      </c>
      <c r="AJ33" s="148">
        <f t="shared" si="12"/>
        <v>0</v>
      </c>
      <c r="AK33" s="65"/>
      <c r="AL33" s="65"/>
      <c r="AM33" s="60">
        <f t="shared" si="13"/>
        <v>802185</v>
      </c>
      <c r="AN33" s="172">
        <f t="shared" si="14"/>
        <v>-31470</v>
      </c>
      <c r="AO33" s="60">
        <f t="shared" si="15"/>
        <v>770715</v>
      </c>
      <c r="AP33" s="148">
        <f t="shared" si="16"/>
        <v>624499</v>
      </c>
      <c r="AQ33" s="65">
        <f t="shared" si="17"/>
        <v>0</v>
      </c>
      <c r="AR33" s="65">
        <f t="shared" si="18"/>
        <v>146216</v>
      </c>
      <c r="AS33" s="3"/>
      <c r="AT33" s="3"/>
    </row>
    <row r="34" spans="1:46" ht="15" customHeight="1" x14ac:dyDescent="0.2">
      <c r="A34" s="116"/>
      <c r="B34" s="226" t="s">
        <v>101</v>
      </c>
      <c r="C34" s="60">
        <v>0</v>
      </c>
      <c r="D34" s="172"/>
      <c r="E34" s="60">
        <f t="shared" si="1"/>
        <v>0</v>
      </c>
      <c r="F34" s="148">
        <f t="shared" si="2"/>
        <v>0</v>
      </c>
      <c r="G34" s="65"/>
      <c r="H34" s="65"/>
      <c r="I34" s="60">
        <v>0</v>
      </c>
      <c r="J34" s="172"/>
      <c r="K34" s="60">
        <f t="shared" si="3"/>
        <v>0</v>
      </c>
      <c r="L34" s="148">
        <f t="shared" si="4"/>
        <v>0</v>
      </c>
      <c r="M34" s="65"/>
      <c r="N34" s="65"/>
      <c r="O34" s="60">
        <v>0</v>
      </c>
      <c r="P34" s="172"/>
      <c r="Q34" s="60">
        <f t="shared" si="5"/>
        <v>0</v>
      </c>
      <c r="R34" s="148">
        <f t="shared" si="6"/>
        <v>0</v>
      </c>
      <c r="S34" s="65"/>
      <c r="T34" s="65"/>
      <c r="U34" s="60">
        <v>0</v>
      </c>
      <c r="V34" s="172"/>
      <c r="W34" s="60">
        <f t="shared" si="7"/>
        <v>0</v>
      </c>
      <c r="X34" s="148">
        <f t="shared" si="8"/>
        <v>0</v>
      </c>
      <c r="Y34" s="65"/>
      <c r="Z34" s="65"/>
      <c r="AA34" s="60">
        <v>0</v>
      </c>
      <c r="AB34" s="172"/>
      <c r="AC34" s="60">
        <f t="shared" si="9"/>
        <v>0</v>
      </c>
      <c r="AD34" s="148">
        <f t="shared" si="10"/>
        <v>0</v>
      </c>
      <c r="AE34" s="65"/>
      <c r="AF34" s="65"/>
      <c r="AG34" s="60">
        <v>0</v>
      </c>
      <c r="AH34" s="172"/>
      <c r="AI34" s="60">
        <f t="shared" si="11"/>
        <v>0</v>
      </c>
      <c r="AJ34" s="148">
        <f t="shared" si="12"/>
        <v>0</v>
      </c>
      <c r="AK34" s="65"/>
      <c r="AL34" s="65"/>
      <c r="AM34" s="60">
        <f t="shared" si="13"/>
        <v>0</v>
      </c>
      <c r="AN34" s="172">
        <f t="shared" si="14"/>
        <v>0</v>
      </c>
      <c r="AO34" s="60">
        <f t="shared" si="15"/>
        <v>0</v>
      </c>
      <c r="AP34" s="148">
        <f t="shared" si="16"/>
        <v>0</v>
      </c>
      <c r="AQ34" s="65">
        <f t="shared" si="17"/>
        <v>0</v>
      </c>
      <c r="AR34" s="65">
        <f t="shared" si="18"/>
        <v>0</v>
      </c>
      <c r="AS34" s="3"/>
      <c r="AT34" s="3"/>
    </row>
    <row r="35" spans="1:46" s="58" customFormat="1" ht="15" customHeight="1" x14ac:dyDescent="0.2">
      <c r="A35" s="118" t="s">
        <v>5</v>
      </c>
      <c r="B35" s="228" t="s">
        <v>42</v>
      </c>
      <c r="C35" s="57">
        <f>SUM(C31:C34)</f>
        <v>1243431</v>
      </c>
      <c r="D35" s="174">
        <f>SUM(D31:D34)</f>
        <v>-31470</v>
      </c>
      <c r="E35" s="57">
        <f t="shared" si="1"/>
        <v>1211961</v>
      </c>
      <c r="F35" s="150">
        <f t="shared" si="2"/>
        <v>1065745</v>
      </c>
      <c r="G35" s="57">
        <f>SUM(G31:G34)</f>
        <v>0</v>
      </c>
      <c r="H35" s="57">
        <f>SUM(H31:H34)</f>
        <v>146216</v>
      </c>
      <c r="I35" s="57">
        <f>SUM(I31:I34)</f>
        <v>0</v>
      </c>
      <c r="J35" s="174">
        <f>SUM(J31:J34)</f>
        <v>0</v>
      </c>
      <c r="K35" s="57">
        <f t="shared" si="3"/>
        <v>0</v>
      </c>
      <c r="L35" s="150">
        <f t="shared" si="4"/>
        <v>0</v>
      </c>
      <c r="M35" s="57">
        <f>SUM(M31:M34)</f>
        <v>0</v>
      </c>
      <c r="N35" s="57">
        <f>SUM(N31:N34)</f>
        <v>0</v>
      </c>
      <c r="O35" s="57">
        <f>SUM(O31:O34)</f>
        <v>0</v>
      </c>
      <c r="P35" s="174">
        <f>SUM(P31:P34)</f>
        <v>0</v>
      </c>
      <c r="Q35" s="57">
        <f t="shared" si="5"/>
        <v>0</v>
      </c>
      <c r="R35" s="150">
        <f t="shared" si="6"/>
        <v>0</v>
      </c>
      <c r="S35" s="57">
        <f>SUM(S31:S34)</f>
        <v>0</v>
      </c>
      <c r="T35" s="57">
        <f>SUM(T31:T34)</f>
        <v>0</v>
      </c>
      <c r="U35" s="57">
        <f>SUM(U31:U34)</f>
        <v>0</v>
      </c>
      <c r="V35" s="174">
        <f>SUM(V31:V34)</f>
        <v>0</v>
      </c>
      <c r="W35" s="57">
        <f t="shared" si="7"/>
        <v>0</v>
      </c>
      <c r="X35" s="150">
        <f t="shared" si="8"/>
        <v>0</v>
      </c>
      <c r="Y35" s="57">
        <f>SUM(Y31:Y34)</f>
        <v>0</v>
      </c>
      <c r="Z35" s="57">
        <f>SUM(Z31:Z34)</f>
        <v>0</v>
      </c>
      <c r="AA35" s="57">
        <f>SUM(AA31:AA34)</f>
        <v>0</v>
      </c>
      <c r="AB35" s="174">
        <f>SUM(AB31:AB34)</f>
        <v>0</v>
      </c>
      <c r="AC35" s="57">
        <f t="shared" si="9"/>
        <v>0</v>
      </c>
      <c r="AD35" s="150">
        <f t="shared" si="10"/>
        <v>0</v>
      </c>
      <c r="AE35" s="57">
        <f>SUM(AE31:AE34)</f>
        <v>0</v>
      </c>
      <c r="AF35" s="57">
        <f>SUM(AF31:AF34)</f>
        <v>0</v>
      </c>
      <c r="AG35" s="57">
        <f>SUM(AG31:AG34)</f>
        <v>0</v>
      </c>
      <c r="AH35" s="174">
        <f>SUM(AH31:AH34)</f>
        <v>0</v>
      </c>
      <c r="AI35" s="57">
        <f t="shared" si="11"/>
        <v>0</v>
      </c>
      <c r="AJ35" s="150">
        <f t="shared" si="12"/>
        <v>0</v>
      </c>
      <c r="AK35" s="57">
        <f>SUM(AK31:AK34)</f>
        <v>0</v>
      </c>
      <c r="AL35" s="57">
        <f>SUM(AL31:AL34)</f>
        <v>0</v>
      </c>
      <c r="AM35" s="57">
        <f t="shared" si="13"/>
        <v>1243431</v>
      </c>
      <c r="AN35" s="174">
        <f t="shared" si="14"/>
        <v>-31470</v>
      </c>
      <c r="AO35" s="57">
        <f t="shared" si="15"/>
        <v>1211961</v>
      </c>
      <c r="AP35" s="150">
        <f t="shared" si="16"/>
        <v>1065745</v>
      </c>
      <c r="AQ35" s="57">
        <f t="shared" si="17"/>
        <v>0</v>
      </c>
      <c r="AR35" s="57">
        <f t="shared" si="18"/>
        <v>146216</v>
      </c>
      <c r="AS35" s="66"/>
      <c r="AT35" s="66"/>
    </row>
    <row r="36" spans="1:46" s="64" customFormat="1" ht="15" customHeight="1" x14ac:dyDescent="0.2">
      <c r="A36" s="120"/>
      <c r="B36" s="229" t="s">
        <v>102</v>
      </c>
      <c r="C36" s="67">
        <v>210000</v>
      </c>
      <c r="D36" s="175"/>
      <c r="E36" s="67">
        <f t="shared" si="1"/>
        <v>210000</v>
      </c>
      <c r="F36" s="151">
        <f t="shared" si="2"/>
        <v>210000</v>
      </c>
      <c r="G36" s="67"/>
      <c r="H36" s="67"/>
      <c r="I36" s="67"/>
      <c r="J36" s="175"/>
      <c r="K36" s="67">
        <f t="shared" si="3"/>
        <v>0</v>
      </c>
      <c r="L36" s="151">
        <f t="shared" si="4"/>
        <v>0</v>
      </c>
      <c r="M36" s="67"/>
      <c r="N36" s="67"/>
      <c r="O36" s="68"/>
      <c r="P36" s="175"/>
      <c r="Q36" s="67">
        <f t="shared" si="5"/>
        <v>0</v>
      </c>
      <c r="R36" s="151">
        <f t="shared" si="6"/>
        <v>0</v>
      </c>
      <c r="S36" s="67"/>
      <c r="T36" s="67"/>
      <c r="U36" s="68"/>
      <c r="V36" s="175"/>
      <c r="W36" s="67">
        <f t="shared" si="7"/>
        <v>0</v>
      </c>
      <c r="X36" s="151">
        <f t="shared" si="8"/>
        <v>0</v>
      </c>
      <c r="Y36" s="67"/>
      <c r="Z36" s="67"/>
      <c r="AA36" s="68"/>
      <c r="AB36" s="175"/>
      <c r="AC36" s="67">
        <f t="shared" si="9"/>
        <v>0</v>
      </c>
      <c r="AD36" s="151">
        <f t="shared" si="10"/>
        <v>0</v>
      </c>
      <c r="AE36" s="67"/>
      <c r="AF36" s="67"/>
      <c r="AG36" s="68"/>
      <c r="AH36" s="175"/>
      <c r="AI36" s="67">
        <f t="shared" si="11"/>
        <v>0</v>
      </c>
      <c r="AJ36" s="151">
        <f t="shared" si="12"/>
        <v>0</v>
      </c>
      <c r="AK36" s="67"/>
      <c r="AL36" s="67"/>
      <c r="AM36" s="68">
        <f t="shared" si="13"/>
        <v>210000</v>
      </c>
      <c r="AN36" s="175">
        <f t="shared" si="14"/>
        <v>0</v>
      </c>
      <c r="AO36" s="67">
        <f t="shared" si="15"/>
        <v>210000</v>
      </c>
      <c r="AP36" s="164">
        <f t="shared" si="16"/>
        <v>210000</v>
      </c>
      <c r="AQ36" s="67">
        <f t="shared" si="17"/>
        <v>0</v>
      </c>
      <c r="AR36" s="67">
        <f t="shared" si="18"/>
        <v>0</v>
      </c>
      <c r="AS36" s="69"/>
      <c r="AT36" s="69"/>
    </row>
    <row r="37" spans="1:46" s="64" customFormat="1" ht="15" customHeight="1" x14ac:dyDescent="0.2">
      <c r="A37" s="120"/>
      <c r="B37" s="229" t="s">
        <v>103</v>
      </c>
      <c r="C37" s="67">
        <v>231246</v>
      </c>
      <c r="D37" s="175"/>
      <c r="E37" s="67">
        <f t="shared" si="1"/>
        <v>231246</v>
      </c>
      <c r="F37" s="151">
        <f t="shared" si="2"/>
        <v>231246</v>
      </c>
      <c r="G37" s="67"/>
      <c r="H37" s="67"/>
      <c r="I37" s="67"/>
      <c r="J37" s="175"/>
      <c r="K37" s="67">
        <f t="shared" si="3"/>
        <v>0</v>
      </c>
      <c r="L37" s="151">
        <f t="shared" si="4"/>
        <v>0</v>
      </c>
      <c r="M37" s="67"/>
      <c r="N37" s="67"/>
      <c r="O37" s="68"/>
      <c r="P37" s="175"/>
      <c r="Q37" s="67">
        <f t="shared" si="5"/>
        <v>0</v>
      </c>
      <c r="R37" s="151">
        <f t="shared" si="6"/>
        <v>0</v>
      </c>
      <c r="S37" s="67"/>
      <c r="T37" s="67"/>
      <c r="U37" s="68"/>
      <c r="V37" s="175"/>
      <c r="W37" s="67">
        <f t="shared" si="7"/>
        <v>0</v>
      </c>
      <c r="X37" s="151">
        <f t="shared" si="8"/>
        <v>0</v>
      </c>
      <c r="Y37" s="67"/>
      <c r="Z37" s="67"/>
      <c r="AA37" s="68"/>
      <c r="AB37" s="175"/>
      <c r="AC37" s="67">
        <f t="shared" si="9"/>
        <v>0</v>
      </c>
      <c r="AD37" s="151">
        <f t="shared" si="10"/>
        <v>0</v>
      </c>
      <c r="AE37" s="67"/>
      <c r="AF37" s="67"/>
      <c r="AG37" s="68"/>
      <c r="AH37" s="175"/>
      <c r="AI37" s="67">
        <f t="shared" si="11"/>
        <v>0</v>
      </c>
      <c r="AJ37" s="151">
        <f t="shared" si="12"/>
        <v>0</v>
      </c>
      <c r="AK37" s="67"/>
      <c r="AL37" s="67"/>
      <c r="AM37" s="68">
        <f t="shared" si="13"/>
        <v>231246</v>
      </c>
      <c r="AN37" s="175">
        <f t="shared" si="14"/>
        <v>0</v>
      </c>
      <c r="AO37" s="67">
        <f t="shared" si="15"/>
        <v>231246</v>
      </c>
      <c r="AP37" s="164">
        <f t="shared" si="16"/>
        <v>231246</v>
      </c>
      <c r="AQ37" s="67">
        <f t="shared" si="17"/>
        <v>0</v>
      </c>
      <c r="AR37" s="67">
        <f t="shared" si="18"/>
        <v>0</v>
      </c>
      <c r="AS37" s="69"/>
      <c r="AT37" s="69"/>
    </row>
    <row r="38" spans="1:46" s="64" customFormat="1" ht="15" customHeight="1" x14ac:dyDescent="0.2">
      <c r="A38" s="120"/>
      <c r="B38" s="229" t="s">
        <v>21</v>
      </c>
      <c r="C38" s="67">
        <f>C33</f>
        <v>802185</v>
      </c>
      <c r="D38" s="175">
        <f>D33</f>
        <v>-31470</v>
      </c>
      <c r="E38" s="67">
        <f t="shared" si="1"/>
        <v>770715</v>
      </c>
      <c r="F38" s="151">
        <f t="shared" si="2"/>
        <v>624499</v>
      </c>
      <c r="G38" s="67">
        <f>G33</f>
        <v>0</v>
      </c>
      <c r="H38" s="67">
        <f>H33</f>
        <v>146216</v>
      </c>
      <c r="I38" s="67"/>
      <c r="J38" s="175"/>
      <c r="K38" s="67">
        <f t="shared" si="3"/>
        <v>0</v>
      </c>
      <c r="L38" s="151">
        <f t="shared" si="4"/>
        <v>0</v>
      </c>
      <c r="M38" s="67"/>
      <c r="N38" s="67"/>
      <c r="O38" s="68"/>
      <c r="P38" s="175"/>
      <c r="Q38" s="67">
        <f t="shared" si="5"/>
        <v>0</v>
      </c>
      <c r="R38" s="151">
        <f t="shared" si="6"/>
        <v>0</v>
      </c>
      <c r="S38" s="67"/>
      <c r="T38" s="67"/>
      <c r="U38" s="68"/>
      <c r="V38" s="175"/>
      <c r="W38" s="67">
        <f t="shared" si="7"/>
        <v>0</v>
      </c>
      <c r="X38" s="151">
        <f t="shared" si="8"/>
        <v>0</v>
      </c>
      <c r="Y38" s="67"/>
      <c r="Z38" s="67"/>
      <c r="AA38" s="68"/>
      <c r="AB38" s="175"/>
      <c r="AC38" s="67">
        <f t="shared" si="9"/>
        <v>0</v>
      </c>
      <c r="AD38" s="151">
        <f t="shared" si="10"/>
        <v>0</v>
      </c>
      <c r="AE38" s="67"/>
      <c r="AF38" s="67"/>
      <c r="AG38" s="68"/>
      <c r="AH38" s="175"/>
      <c r="AI38" s="67">
        <f t="shared" si="11"/>
        <v>0</v>
      </c>
      <c r="AJ38" s="151">
        <f t="shared" si="12"/>
        <v>0</v>
      </c>
      <c r="AK38" s="67"/>
      <c r="AL38" s="67"/>
      <c r="AM38" s="68">
        <f t="shared" si="13"/>
        <v>802185</v>
      </c>
      <c r="AN38" s="175">
        <f t="shared" si="14"/>
        <v>-31470</v>
      </c>
      <c r="AO38" s="67">
        <f t="shared" si="15"/>
        <v>770715</v>
      </c>
      <c r="AP38" s="164">
        <f t="shared" si="16"/>
        <v>624499</v>
      </c>
      <c r="AQ38" s="67">
        <f t="shared" si="17"/>
        <v>0</v>
      </c>
      <c r="AR38" s="67">
        <f t="shared" si="18"/>
        <v>146216</v>
      </c>
      <c r="AS38" s="69"/>
      <c r="AT38" s="69"/>
    </row>
    <row r="39" spans="1:46" ht="15" customHeight="1" x14ac:dyDescent="0.2">
      <c r="A39" s="116"/>
      <c r="B39" s="225" t="s">
        <v>43</v>
      </c>
      <c r="C39" s="54"/>
      <c r="D39" s="172"/>
      <c r="E39" s="54">
        <f t="shared" si="1"/>
        <v>0</v>
      </c>
      <c r="F39" s="152">
        <f t="shared" si="2"/>
        <v>0</v>
      </c>
      <c r="G39" s="65"/>
      <c r="H39" s="65"/>
      <c r="I39" s="54"/>
      <c r="J39" s="172"/>
      <c r="K39" s="54">
        <f t="shared" si="3"/>
        <v>0</v>
      </c>
      <c r="L39" s="152">
        <f t="shared" si="4"/>
        <v>0</v>
      </c>
      <c r="M39" s="65"/>
      <c r="N39" s="65"/>
      <c r="O39" s="54"/>
      <c r="P39" s="172"/>
      <c r="Q39" s="54">
        <f t="shared" si="5"/>
        <v>0</v>
      </c>
      <c r="R39" s="152">
        <f t="shared" si="6"/>
        <v>0</v>
      </c>
      <c r="S39" s="65"/>
      <c r="T39" s="65"/>
      <c r="U39" s="54"/>
      <c r="V39" s="172"/>
      <c r="W39" s="54">
        <f t="shared" si="7"/>
        <v>0</v>
      </c>
      <c r="X39" s="152">
        <f t="shared" si="8"/>
        <v>0</v>
      </c>
      <c r="Y39" s="65"/>
      <c r="Z39" s="65"/>
      <c r="AA39" s="54"/>
      <c r="AB39" s="172"/>
      <c r="AC39" s="54">
        <f t="shared" si="9"/>
        <v>0</v>
      </c>
      <c r="AD39" s="152">
        <f t="shared" si="10"/>
        <v>0</v>
      </c>
      <c r="AE39" s="65"/>
      <c r="AF39" s="65"/>
      <c r="AG39" s="54"/>
      <c r="AH39" s="172"/>
      <c r="AI39" s="54">
        <f t="shared" si="11"/>
        <v>0</v>
      </c>
      <c r="AJ39" s="152">
        <f t="shared" si="12"/>
        <v>0</v>
      </c>
      <c r="AK39" s="65"/>
      <c r="AL39" s="65"/>
      <c r="AM39" s="54">
        <f t="shared" si="13"/>
        <v>0</v>
      </c>
      <c r="AN39" s="172">
        <f t="shared" si="14"/>
        <v>0</v>
      </c>
      <c r="AO39" s="54">
        <f t="shared" si="15"/>
        <v>0</v>
      </c>
      <c r="AP39" s="148">
        <f t="shared" si="16"/>
        <v>0</v>
      </c>
      <c r="AQ39" s="65">
        <f t="shared" si="17"/>
        <v>0</v>
      </c>
      <c r="AR39" s="65">
        <f t="shared" si="18"/>
        <v>0</v>
      </c>
      <c r="AS39" s="3"/>
      <c r="AT39" s="3"/>
    </row>
    <row r="40" spans="1:46" ht="15" customHeight="1" x14ac:dyDescent="0.2">
      <c r="A40" s="116"/>
      <c r="B40" s="226" t="s">
        <v>104</v>
      </c>
      <c r="C40" s="60">
        <v>0</v>
      </c>
      <c r="D40" s="172"/>
      <c r="E40" s="60">
        <f t="shared" si="1"/>
        <v>0</v>
      </c>
      <c r="F40" s="148">
        <f t="shared" si="2"/>
        <v>0</v>
      </c>
      <c r="G40" s="65"/>
      <c r="H40" s="65"/>
      <c r="I40" s="60">
        <v>0</v>
      </c>
      <c r="J40" s="172"/>
      <c r="K40" s="60">
        <f t="shared" si="3"/>
        <v>0</v>
      </c>
      <c r="L40" s="148">
        <f t="shared" si="4"/>
        <v>0</v>
      </c>
      <c r="M40" s="65"/>
      <c r="N40" s="65"/>
      <c r="O40" s="60">
        <v>0</v>
      </c>
      <c r="P40" s="172"/>
      <c r="Q40" s="60">
        <f t="shared" si="5"/>
        <v>0</v>
      </c>
      <c r="R40" s="148">
        <f t="shared" si="6"/>
        <v>0</v>
      </c>
      <c r="S40" s="65"/>
      <c r="T40" s="65"/>
      <c r="U40" s="60">
        <v>0</v>
      </c>
      <c r="V40" s="172"/>
      <c r="W40" s="60">
        <f t="shared" si="7"/>
        <v>0</v>
      </c>
      <c r="X40" s="148">
        <f t="shared" si="8"/>
        <v>0</v>
      </c>
      <c r="Y40" s="65"/>
      <c r="Z40" s="65"/>
      <c r="AA40" s="60">
        <v>0</v>
      </c>
      <c r="AB40" s="172"/>
      <c r="AC40" s="60">
        <f t="shared" si="9"/>
        <v>0</v>
      </c>
      <c r="AD40" s="148">
        <f t="shared" si="10"/>
        <v>0</v>
      </c>
      <c r="AE40" s="65"/>
      <c r="AF40" s="65"/>
      <c r="AG40" s="60">
        <v>0</v>
      </c>
      <c r="AH40" s="172"/>
      <c r="AI40" s="60">
        <f t="shared" si="11"/>
        <v>0</v>
      </c>
      <c r="AJ40" s="148">
        <f t="shared" si="12"/>
        <v>0</v>
      </c>
      <c r="AK40" s="65"/>
      <c r="AL40" s="65"/>
      <c r="AM40" s="60">
        <f t="shared" si="13"/>
        <v>0</v>
      </c>
      <c r="AN40" s="172">
        <f t="shared" si="14"/>
        <v>0</v>
      </c>
      <c r="AO40" s="60">
        <f t="shared" si="15"/>
        <v>0</v>
      </c>
      <c r="AP40" s="148">
        <f t="shared" si="16"/>
        <v>0</v>
      </c>
      <c r="AQ40" s="65">
        <f t="shared" si="17"/>
        <v>0</v>
      </c>
      <c r="AR40" s="65">
        <f t="shared" si="18"/>
        <v>0</v>
      </c>
      <c r="AS40" s="3"/>
      <c r="AT40" s="3"/>
    </row>
    <row r="41" spans="1:46" ht="15" customHeight="1" x14ac:dyDescent="0.2">
      <c r="A41" s="116"/>
      <c r="B41" s="226" t="s">
        <v>105</v>
      </c>
      <c r="C41" s="60">
        <v>210000</v>
      </c>
      <c r="D41" s="172"/>
      <c r="E41" s="60">
        <f t="shared" si="1"/>
        <v>210000</v>
      </c>
      <c r="F41" s="148">
        <f t="shared" si="2"/>
        <v>210000</v>
      </c>
      <c r="G41" s="65"/>
      <c r="H41" s="65"/>
      <c r="I41" s="60">
        <v>0</v>
      </c>
      <c r="J41" s="172"/>
      <c r="K41" s="60">
        <f t="shared" si="3"/>
        <v>0</v>
      </c>
      <c r="L41" s="148">
        <f t="shared" si="4"/>
        <v>0</v>
      </c>
      <c r="M41" s="65"/>
      <c r="N41" s="65"/>
      <c r="O41" s="60">
        <v>0</v>
      </c>
      <c r="P41" s="172"/>
      <c r="Q41" s="60">
        <f t="shared" si="5"/>
        <v>0</v>
      </c>
      <c r="R41" s="148">
        <f t="shared" si="6"/>
        <v>0</v>
      </c>
      <c r="S41" s="65"/>
      <c r="T41" s="65"/>
      <c r="U41" s="60">
        <v>0</v>
      </c>
      <c r="V41" s="172"/>
      <c r="W41" s="60">
        <f t="shared" si="7"/>
        <v>0</v>
      </c>
      <c r="X41" s="148">
        <f t="shared" si="8"/>
        <v>0</v>
      </c>
      <c r="Y41" s="65"/>
      <c r="Z41" s="65"/>
      <c r="AA41" s="60">
        <v>0</v>
      </c>
      <c r="AB41" s="172"/>
      <c r="AC41" s="60">
        <f t="shared" si="9"/>
        <v>0</v>
      </c>
      <c r="AD41" s="148">
        <f t="shared" si="10"/>
        <v>0</v>
      </c>
      <c r="AE41" s="65"/>
      <c r="AF41" s="65"/>
      <c r="AG41" s="60">
        <v>0</v>
      </c>
      <c r="AH41" s="172"/>
      <c r="AI41" s="60">
        <f t="shared" si="11"/>
        <v>0</v>
      </c>
      <c r="AJ41" s="148">
        <f t="shared" si="12"/>
        <v>0</v>
      </c>
      <c r="AK41" s="65"/>
      <c r="AL41" s="65"/>
      <c r="AM41" s="60">
        <f t="shared" si="13"/>
        <v>210000</v>
      </c>
      <c r="AN41" s="172">
        <f t="shared" si="14"/>
        <v>0</v>
      </c>
      <c r="AO41" s="60">
        <f t="shared" si="15"/>
        <v>210000</v>
      </c>
      <c r="AP41" s="148">
        <f t="shared" si="16"/>
        <v>210000</v>
      </c>
      <c r="AQ41" s="65">
        <f t="shared" si="17"/>
        <v>0</v>
      </c>
      <c r="AR41" s="65">
        <f t="shared" si="18"/>
        <v>0</v>
      </c>
      <c r="AS41" s="3"/>
      <c r="AT41" s="3"/>
    </row>
    <row r="42" spans="1:46" ht="15" customHeight="1" x14ac:dyDescent="0.2">
      <c r="A42" s="116"/>
      <c r="B42" s="226" t="s">
        <v>106</v>
      </c>
      <c r="C42" s="60">
        <v>0</v>
      </c>
      <c r="D42" s="172"/>
      <c r="E42" s="60">
        <f t="shared" si="1"/>
        <v>0</v>
      </c>
      <c r="F42" s="148">
        <f t="shared" si="2"/>
        <v>0</v>
      </c>
      <c r="G42" s="65"/>
      <c r="H42" s="65"/>
      <c r="I42" s="60">
        <v>323233</v>
      </c>
      <c r="J42" s="172">
        <f>18604-35676</f>
        <v>-17072</v>
      </c>
      <c r="K42" s="60">
        <f t="shared" si="3"/>
        <v>306161</v>
      </c>
      <c r="L42" s="148">
        <f t="shared" si="4"/>
        <v>159945</v>
      </c>
      <c r="M42" s="65"/>
      <c r="N42" s="65">
        <v>146216</v>
      </c>
      <c r="O42" s="60">
        <v>35408</v>
      </c>
      <c r="P42" s="172">
        <v>2191</v>
      </c>
      <c r="Q42" s="60">
        <f t="shared" si="5"/>
        <v>37599</v>
      </c>
      <c r="R42" s="148">
        <f t="shared" si="6"/>
        <v>37599</v>
      </c>
      <c r="S42" s="65"/>
      <c r="T42" s="65"/>
      <c r="U42" s="60">
        <v>137009</v>
      </c>
      <c r="V42" s="172">
        <v>2630</v>
      </c>
      <c r="W42" s="60">
        <f t="shared" si="7"/>
        <v>139639</v>
      </c>
      <c r="X42" s="148">
        <f t="shared" si="8"/>
        <v>139639</v>
      </c>
      <c r="Y42" s="65"/>
      <c r="Z42" s="65"/>
      <c r="AA42" s="60">
        <v>218485</v>
      </c>
      <c r="AB42" s="172">
        <v>-7350</v>
      </c>
      <c r="AC42" s="60">
        <f t="shared" si="9"/>
        <v>211135</v>
      </c>
      <c r="AD42" s="148">
        <f t="shared" si="10"/>
        <v>232781</v>
      </c>
      <c r="AE42" s="65">
        <v>-21646</v>
      </c>
      <c r="AF42" s="65"/>
      <c r="AG42" s="60">
        <v>88050</v>
      </c>
      <c r="AH42" s="172">
        <v>-11869</v>
      </c>
      <c r="AI42" s="60">
        <f t="shared" si="11"/>
        <v>76181</v>
      </c>
      <c r="AJ42" s="148">
        <f t="shared" si="12"/>
        <v>62195</v>
      </c>
      <c r="AK42" s="65">
        <v>13986</v>
      </c>
      <c r="AL42" s="65"/>
      <c r="AM42" s="60">
        <f t="shared" si="13"/>
        <v>802185</v>
      </c>
      <c r="AN42" s="172">
        <f t="shared" si="14"/>
        <v>-31470</v>
      </c>
      <c r="AO42" s="60">
        <f t="shared" si="15"/>
        <v>770715</v>
      </c>
      <c r="AP42" s="148">
        <f t="shared" si="16"/>
        <v>632159</v>
      </c>
      <c r="AQ42" s="65">
        <f t="shared" si="17"/>
        <v>-7660</v>
      </c>
      <c r="AR42" s="65">
        <f t="shared" si="18"/>
        <v>146216</v>
      </c>
      <c r="AS42" s="3"/>
      <c r="AT42" s="3"/>
    </row>
    <row r="43" spans="1:46" ht="15" customHeight="1" x14ac:dyDescent="0.2">
      <c r="A43" s="116"/>
      <c r="B43" s="226" t="s">
        <v>107</v>
      </c>
      <c r="C43" s="60">
        <v>174511</v>
      </c>
      <c r="D43" s="172"/>
      <c r="E43" s="60">
        <f t="shared" si="1"/>
        <v>174511</v>
      </c>
      <c r="F43" s="148">
        <f t="shared" si="2"/>
        <v>174511</v>
      </c>
      <c r="G43" s="65"/>
      <c r="H43" s="65"/>
      <c r="I43" s="60">
        <v>0</v>
      </c>
      <c r="J43" s="172"/>
      <c r="K43" s="60">
        <f t="shared" si="3"/>
        <v>0</v>
      </c>
      <c r="L43" s="148">
        <f t="shared" si="4"/>
        <v>0</v>
      </c>
      <c r="M43" s="65"/>
      <c r="N43" s="65"/>
      <c r="O43" s="60">
        <v>0</v>
      </c>
      <c r="P43" s="172"/>
      <c r="Q43" s="60">
        <f t="shared" si="5"/>
        <v>0</v>
      </c>
      <c r="R43" s="148">
        <f t="shared" si="6"/>
        <v>0</v>
      </c>
      <c r="S43" s="65"/>
      <c r="T43" s="65"/>
      <c r="U43" s="60">
        <v>0</v>
      </c>
      <c r="V43" s="172"/>
      <c r="W43" s="60">
        <f t="shared" si="7"/>
        <v>0</v>
      </c>
      <c r="X43" s="148">
        <f t="shared" si="8"/>
        <v>0</v>
      </c>
      <c r="Y43" s="65"/>
      <c r="Z43" s="65"/>
      <c r="AA43" s="60">
        <v>0</v>
      </c>
      <c r="AB43" s="172"/>
      <c r="AC43" s="60">
        <f t="shared" si="9"/>
        <v>0</v>
      </c>
      <c r="AD43" s="148">
        <f t="shared" si="10"/>
        <v>0</v>
      </c>
      <c r="AE43" s="65"/>
      <c r="AF43" s="65"/>
      <c r="AG43" s="60">
        <v>0</v>
      </c>
      <c r="AH43" s="172"/>
      <c r="AI43" s="60">
        <f t="shared" si="11"/>
        <v>0</v>
      </c>
      <c r="AJ43" s="148">
        <f t="shared" si="12"/>
        <v>0</v>
      </c>
      <c r="AK43" s="65"/>
      <c r="AL43" s="65"/>
      <c r="AM43" s="60">
        <f t="shared" si="13"/>
        <v>174511</v>
      </c>
      <c r="AN43" s="172">
        <f t="shared" si="14"/>
        <v>0</v>
      </c>
      <c r="AO43" s="60">
        <f t="shared" si="15"/>
        <v>174511</v>
      </c>
      <c r="AP43" s="148">
        <f t="shared" si="16"/>
        <v>174511</v>
      </c>
      <c r="AQ43" s="65">
        <f t="shared" si="17"/>
        <v>0</v>
      </c>
      <c r="AR43" s="65">
        <f t="shared" si="18"/>
        <v>0</v>
      </c>
      <c r="AS43" s="3"/>
      <c r="AT43" s="3"/>
    </row>
    <row r="44" spans="1:46" ht="15" customHeight="1" x14ac:dyDescent="0.2">
      <c r="A44" s="116"/>
      <c r="B44" s="226" t="s">
        <v>108</v>
      </c>
      <c r="C44" s="60">
        <v>0</v>
      </c>
      <c r="D44" s="172"/>
      <c r="E44" s="60">
        <f t="shared" si="1"/>
        <v>0</v>
      </c>
      <c r="F44" s="148">
        <f t="shared" si="2"/>
        <v>0</v>
      </c>
      <c r="G44" s="65"/>
      <c r="H44" s="65"/>
      <c r="I44" s="60">
        <v>0</v>
      </c>
      <c r="J44" s="172"/>
      <c r="K44" s="60">
        <f t="shared" si="3"/>
        <v>0</v>
      </c>
      <c r="L44" s="148">
        <f t="shared" si="4"/>
        <v>0</v>
      </c>
      <c r="M44" s="65"/>
      <c r="N44" s="65"/>
      <c r="O44" s="60">
        <v>0</v>
      </c>
      <c r="P44" s="172"/>
      <c r="Q44" s="60">
        <f t="shared" si="5"/>
        <v>0</v>
      </c>
      <c r="R44" s="148">
        <f t="shared" si="6"/>
        <v>0</v>
      </c>
      <c r="S44" s="65"/>
      <c r="T44" s="65"/>
      <c r="U44" s="60">
        <v>0</v>
      </c>
      <c r="V44" s="172"/>
      <c r="W44" s="60">
        <f t="shared" si="7"/>
        <v>0</v>
      </c>
      <c r="X44" s="148">
        <f t="shared" si="8"/>
        <v>0</v>
      </c>
      <c r="Y44" s="65"/>
      <c r="Z44" s="65"/>
      <c r="AA44" s="60">
        <v>0</v>
      </c>
      <c r="AB44" s="172"/>
      <c r="AC44" s="60">
        <f t="shared" si="9"/>
        <v>0</v>
      </c>
      <c r="AD44" s="148">
        <f t="shared" si="10"/>
        <v>0</v>
      </c>
      <c r="AE44" s="65"/>
      <c r="AF44" s="65"/>
      <c r="AG44" s="60">
        <v>0</v>
      </c>
      <c r="AH44" s="172"/>
      <c r="AI44" s="60">
        <f t="shared" si="11"/>
        <v>0</v>
      </c>
      <c r="AJ44" s="148">
        <f t="shared" si="12"/>
        <v>0</v>
      </c>
      <c r="AK44" s="65"/>
      <c r="AL44" s="65"/>
      <c r="AM44" s="60">
        <f t="shared" si="13"/>
        <v>0</v>
      </c>
      <c r="AN44" s="172">
        <f t="shared" si="14"/>
        <v>0</v>
      </c>
      <c r="AO44" s="60">
        <f t="shared" si="15"/>
        <v>0</v>
      </c>
      <c r="AP44" s="148">
        <f t="shared" si="16"/>
        <v>0</v>
      </c>
      <c r="AQ44" s="65">
        <f t="shared" si="17"/>
        <v>0</v>
      </c>
      <c r="AR44" s="65">
        <f t="shared" si="18"/>
        <v>0</v>
      </c>
      <c r="AS44" s="3"/>
      <c r="AT44" s="3"/>
    </row>
    <row r="45" spans="1:46" s="59" customFormat="1" ht="15" customHeight="1" x14ac:dyDescent="0.2">
      <c r="A45" s="118" t="s">
        <v>6</v>
      </c>
      <c r="B45" s="228" t="s">
        <v>44</v>
      </c>
      <c r="C45" s="57">
        <f>SUM(C40:C44)</f>
        <v>384511</v>
      </c>
      <c r="D45" s="174">
        <f>SUM(D40:D44)</f>
        <v>0</v>
      </c>
      <c r="E45" s="57">
        <f t="shared" si="1"/>
        <v>384511</v>
      </c>
      <c r="F45" s="150">
        <f t="shared" si="2"/>
        <v>384511</v>
      </c>
      <c r="G45" s="57">
        <f>SUM(G40:G44)</f>
        <v>0</v>
      </c>
      <c r="H45" s="57">
        <f>SUM(H40:H44)</f>
        <v>0</v>
      </c>
      <c r="I45" s="57">
        <f>SUM(I40:I44)</f>
        <v>323233</v>
      </c>
      <c r="J45" s="174">
        <f>SUM(J40:J44)</f>
        <v>-17072</v>
      </c>
      <c r="K45" s="57">
        <f t="shared" si="3"/>
        <v>306161</v>
      </c>
      <c r="L45" s="150">
        <f t="shared" si="4"/>
        <v>159945</v>
      </c>
      <c r="M45" s="57">
        <f>SUM(M40:M44)</f>
        <v>0</v>
      </c>
      <c r="N45" s="57">
        <f>SUM(N40:N44)</f>
        <v>146216</v>
      </c>
      <c r="O45" s="57">
        <f>SUM(O40:O44)</f>
        <v>35408</v>
      </c>
      <c r="P45" s="174">
        <f>SUM(P40:P44)</f>
        <v>2191</v>
      </c>
      <c r="Q45" s="57">
        <f t="shared" si="5"/>
        <v>37599</v>
      </c>
      <c r="R45" s="150">
        <f t="shared" si="6"/>
        <v>37599</v>
      </c>
      <c r="S45" s="57">
        <f>SUM(S40:S44)</f>
        <v>0</v>
      </c>
      <c r="T45" s="57">
        <f>SUM(T40:T44)</f>
        <v>0</v>
      </c>
      <c r="U45" s="57">
        <f>SUM(U40:U44)</f>
        <v>137009</v>
      </c>
      <c r="V45" s="174">
        <f>SUM(V40:V44)</f>
        <v>2630</v>
      </c>
      <c r="W45" s="57">
        <f t="shared" si="7"/>
        <v>139639</v>
      </c>
      <c r="X45" s="150">
        <f t="shared" si="8"/>
        <v>139639</v>
      </c>
      <c r="Y45" s="57">
        <f>SUM(Y40:Y44)</f>
        <v>0</v>
      </c>
      <c r="Z45" s="57">
        <f>SUM(Z40:Z44)</f>
        <v>0</v>
      </c>
      <c r="AA45" s="57">
        <f>SUM(AA40:AA44)</f>
        <v>218485</v>
      </c>
      <c r="AB45" s="174">
        <f>SUM(AB40:AB44)</f>
        <v>-7350</v>
      </c>
      <c r="AC45" s="57">
        <f t="shared" si="9"/>
        <v>211135</v>
      </c>
      <c r="AD45" s="150">
        <f t="shared" si="10"/>
        <v>232781</v>
      </c>
      <c r="AE45" s="57">
        <f>SUM(AE40:AE44)</f>
        <v>-21646</v>
      </c>
      <c r="AF45" s="57">
        <f>SUM(AF40:AF44)</f>
        <v>0</v>
      </c>
      <c r="AG45" s="57">
        <f>SUM(AG40:AG44)</f>
        <v>88050</v>
      </c>
      <c r="AH45" s="174">
        <f>SUM(AH40:AH44)</f>
        <v>-11869</v>
      </c>
      <c r="AI45" s="57">
        <f t="shared" si="11"/>
        <v>76181</v>
      </c>
      <c r="AJ45" s="150">
        <f t="shared" si="12"/>
        <v>62195</v>
      </c>
      <c r="AK45" s="57">
        <f>SUM(AK40:AK44)</f>
        <v>13986</v>
      </c>
      <c r="AL45" s="57">
        <f>SUM(AL40:AL44)</f>
        <v>0</v>
      </c>
      <c r="AM45" s="57">
        <f t="shared" si="13"/>
        <v>1186696</v>
      </c>
      <c r="AN45" s="174">
        <f t="shared" si="14"/>
        <v>-31470</v>
      </c>
      <c r="AO45" s="57">
        <f t="shared" si="15"/>
        <v>1155226</v>
      </c>
      <c r="AP45" s="150">
        <f t="shared" si="16"/>
        <v>1016670</v>
      </c>
      <c r="AQ45" s="57">
        <f t="shared" si="17"/>
        <v>-7660</v>
      </c>
      <c r="AR45" s="57">
        <f t="shared" si="18"/>
        <v>146216</v>
      </c>
      <c r="AS45" s="70"/>
      <c r="AT45" s="70"/>
    </row>
    <row r="46" spans="1:46" s="64" customFormat="1" ht="15" customHeight="1" x14ac:dyDescent="0.2">
      <c r="A46" s="120"/>
      <c r="B46" s="229" t="s">
        <v>102</v>
      </c>
      <c r="C46" s="67">
        <v>352217</v>
      </c>
      <c r="D46" s="175"/>
      <c r="E46" s="67">
        <f t="shared" si="1"/>
        <v>352217</v>
      </c>
      <c r="F46" s="151">
        <f t="shared" si="2"/>
        <v>352217</v>
      </c>
      <c r="G46" s="67"/>
      <c r="H46" s="67"/>
      <c r="I46" s="67"/>
      <c r="J46" s="175"/>
      <c r="K46" s="67">
        <f t="shared" si="3"/>
        <v>0</v>
      </c>
      <c r="L46" s="151">
        <f t="shared" si="4"/>
        <v>0</v>
      </c>
      <c r="M46" s="67"/>
      <c r="N46" s="67"/>
      <c r="O46" s="68"/>
      <c r="P46" s="175"/>
      <c r="Q46" s="67">
        <f t="shared" si="5"/>
        <v>0</v>
      </c>
      <c r="R46" s="151">
        <f t="shared" si="6"/>
        <v>0</v>
      </c>
      <c r="S46" s="67"/>
      <c r="T46" s="67"/>
      <c r="U46" s="68"/>
      <c r="V46" s="175"/>
      <c r="W46" s="67">
        <f t="shared" si="7"/>
        <v>0</v>
      </c>
      <c r="X46" s="151">
        <f t="shared" si="8"/>
        <v>0</v>
      </c>
      <c r="Y46" s="67"/>
      <c r="Z46" s="67"/>
      <c r="AA46" s="68"/>
      <c r="AB46" s="175"/>
      <c r="AC46" s="67">
        <f t="shared" si="9"/>
        <v>0</v>
      </c>
      <c r="AD46" s="151">
        <f t="shared" si="10"/>
        <v>0</v>
      </c>
      <c r="AE46" s="67"/>
      <c r="AF46" s="67"/>
      <c r="AG46" s="68"/>
      <c r="AH46" s="175"/>
      <c r="AI46" s="67">
        <f t="shared" si="11"/>
        <v>0</v>
      </c>
      <c r="AJ46" s="151">
        <f t="shared" si="12"/>
        <v>0</v>
      </c>
      <c r="AK46" s="67"/>
      <c r="AL46" s="67"/>
      <c r="AM46" s="68">
        <f t="shared" si="13"/>
        <v>352217</v>
      </c>
      <c r="AN46" s="175">
        <f t="shared" si="14"/>
        <v>0</v>
      </c>
      <c r="AO46" s="67">
        <f t="shared" si="15"/>
        <v>352217</v>
      </c>
      <c r="AP46" s="164">
        <f t="shared" si="16"/>
        <v>352217</v>
      </c>
      <c r="AQ46" s="67">
        <f t="shared" si="17"/>
        <v>0</v>
      </c>
      <c r="AR46" s="67">
        <f t="shared" si="18"/>
        <v>0</v>
      </c>
      <c r="AS46" s="69"/>
      <c r="AT46" s="69"/>
    </row>
    <row r="47" spans="1:46" s="64" customFormat="1" ht="15" customHeight="1" x14ac:dyDescent="0.2">
      <c r="A47" s="120"/>
      <c r="B47" s="229" t="s">
        <v>103</v>
      </c>
      <c r="C47" s="67">
        <f>28898+2991+405</f>
        <v>32294</v>
      </c>
      <c r="D47" s="175">
        <v>0</v>
      </c>
      <c r="E47" s="67">
        <f t="shared" si="1"/>
        <v>32294</v>
      </c>
      <c r="F47" s="151">
        <f t="shared" si="2"/>
        <v>32294</v>
      </c>
      <c r="G47" s="67"/>
      <c r="H47" s="67"/>
      <c r="I47" s="67"/>
      <c r="J47" s="175"/>
      <c r="K47" s="67">
        <f t="shared" si="3"/>
        <v>0</v>
      </c>
      <c r="L47" s="151">
        <f t="shared" si="4"/>
        <v>0</v>
      </c>
      <c r="M47" s="67"/>
      <c r="N47" s="67"/>
      <c r="O47" s="68"/>
      <c r="P47" s="175"/>
      <c r="Q47" s="67">
        <f t="shared" si="5"/>
        <v>0</v>
      </c>
      <c r="R47" s="151">
        <f t="shared" si="6"/>
        <v>0</v>
      </c>
      <c r="S47" s="67"/>
      <c r="T47" s="67"/>
      <c r="U47" s="68"/>
      <c r="V47" s="175"/>
      <c r="W47" s="67">
        <f t="shared" si="7"/>
        <v>0</v>
      </c>
      <c r="X47" s="151">
        <f t="shared" si="8"/>
        <v>0</v>
      </c>
      <c r="Y47" s="67"/>
      <c r="Z47" s="67"/>
      <c r="AA47" s="68"/>
      <c r="AB47" s="175"/>
      <c r="AC47" s="67">
        <f t="shared" si="9"/>
        <v>0</v>
      </c>
      <c r="AD47" s="151">
        <f t="shared" si="10"/>
        <v>0</v>
      </c>
      <c r="AE47" s="67"/>
      <c r="AF47" s="67"/>
      <c r="AG47" s="68"/>
      <c r="AH47" s="175"/>
      <c r="AI47" s="67">
        <f t="shared" si="11"/>
        <v>0</v>
      </c>
      <c r="AJ47" s="151">
        <f t="shared" si="12"/>
        <v>0</v>
      </c>
      <c r="AK47" s="67"/>
      <c r="AL47" s="67"/>
      <c r="AM47" s="68">
        <f t="shared" si="13"/>
        <v>32294</v>
      </c>
      <c r="AN47" s="175">
        <f t="shared" si="14"/>
        <v>0</v>
      </c>
      <c r="AO47" s="67">
        <f t="shared" si="15"/>
        <v>32294</v>
      </c>
      <c r="AP47" s="164">
        <f t="shared" si="16"/>
        <v>32294</v>
      </c>
      <c r="AQ47" s="67">
        <f t="shared" si="17"/>
        <v>0</v>
      </c>
      <c r="AR47" s="67">
        <f t="shared" si="18"/>
        <v>0</v>
      </c>
      <c r="AS47" s="69"/>
      <c r="AT47" s="69"/>
    </row>
    <row r="48" spans="1:46" s="64" customFormat="1" ht="15" customHeight="1" x14ac:dyDescent="0.2">
      <c r="A48" s="120"/>
      <c r="B48" s="229" t="s">
        <v>21</v>
      </c>
      <c r="C48" s="67">
        <v>0</v>
      </c>
      <c r="D48" s="175"/>
      <c r="E48" s="67">
        <f t="shared" si="1"/>
        <v>0</v>
      </c>
      <c r="F48" s="151">
        <f t="shared" si="2"/>
        <v>0</v>
      </c>
      <c r="G48" s="67">
        <f>G43</f>
        <v>0</v>
      </c>
      <c r="H48" s="67">
        <f>H43</f>
        <v>0</v>
      </c>
      <c r="I48" s="67">
        <f>I42</f>
        <v>323233</v>
      </c>
      <c r="J48" s="175">
        <f>J42</f>
        <v>-17072</v>
      </c>
      <c r="K48" s="67">
        <f t="shared" si="3"/>
        <v>306161</v>
      </c>
      <c r="L48" s="151">
        <f t="shared" si="4"/>
        <v>306161</v>
      </c>
      <c r="M48" s="67"/>
      <c r="N48" s="67"/>
      <c r="O48" s="67">
        <f>O42</f>
        <v>35408</v>
      </c>
      <c r="P48" s="175">
        <f>P42</f>
        <v>2191</v>
      </c>
      <c r="Q48" s="67">
        <f t="shared" si="5"/>
        <v>37599</v>
      </c>
      <c r="R48" s="151">
        <f t="shared" si="6"/>
        <v>37599</v>
      </c>
      <c r="S48" s="67"/>
      <c r="T48" s="67"/>
      <c r="U48" s="67">
        <f>U42</f>
        <v>137009</v>
      </c>
      <c r="V48" s="175">
        <f>V42</f>
        <v>2630</v>
      </c>
      <c r="W48" s="67">
        <f t="shared" si="7"/>
        <v>139639</v>
      </c>
      <c r="X48" s="151">
        <f t="shared" si="8"/>
        <v>139639</v>
      </c>
      <c r="Y48" s="67"/>
      <c r="Z48" s="67"/>
      <c r="AA48" s="67">
        <f>AA42</f>
        <v>218485</v>
      </c>
      <c r="AB48" s="175">
        <f>AB42</f>
        <v>-7350</v>
      </c>
      <c r="AC48" s="67">
        <f t="shared" si="9"/>
        <v>211135</v>
      </c>
      <c r="AD48" s="151">
        <f t="shared" si="10"/>
        <v>211135</v>
      </c>
      <c r="AE48" s="67"/>
      <c r="AF48" s="67"/>
      <c r="AG48" s="67">
        <f>AG42</f>
        <v>88050</v>
      </c>
      <c r="AH48" s="175">
        <f>AH42</f>
        <v>-11869</v>
      </c>
      <c r="AI48" s="67">
        <f t="shared" si="11"/>
        <v>76181</v>
      </c>
      <c r="AJ48" s="151">
        <f t="shared" si="12"/>
        <v>76181</v>
      </c>
      <c r="AK48" s="67"/>
      <c r="AL48" s="67"/>
      <c r="AM48" s="67">
        <f t="shared" si="13"/>
        <v>802185</v>
      </c>
      <c r="AN48" s="175">
        <f t="shared" si="14"/>
        <v>-31470</v>
      </c>
      <c r="AO48" s="67">
        <f t="shared" si="15"/>
        <v>770715</v>
      </c>
      <c r="AP48" s="164">
        <f t="shared" si="16"/>
        <v>770715</v>
      </c>
      <c r="AQ48" s="67">
        <f t="shared" si="17"/>
        <v>0</v>
      </c>
      <c r="AR48" s="67">
        <f t="shared" si="18"/>
        <v>0</v>
      </c>
      <c r="AS48" s="69"/>
      <c r="AT48" s="69"/>
    </row>
    <row r="49" spans="1:46" s="114" customFormat="1" ht="15" customHeight="1" x14ac:dyDescent="0.2">
      <c r="A49" s="121"/>
      <c r="B49" s="230" t="s">
        <v>109</v>
      </c>
      <c r="C49" s="112">
        <f>C24-C12</f>
        <v>658687</v>
      </c>
      <c r="D49" s="173"/>
      <c r="E49" s="112">
        <f t="shared" si="1"/>
        <v>658687</v>
      </c>
      <c r="F49" s="153">
        <f t="shared" si="2"/>
        <v>512471</v>
      </c>
      <c r="G49" s="112">
        <f>G24-G12</f>
        <v>0</v>
      </c>
      <c r="H49" s="112">
        <f>H24-H12</f>
        <v>146216</v>
      </c>
      <c r="I49" s="112">
        <f>I24-I12</f>
        <v>-323099</v>
      </c>
      <c r="J49" s="173"/>
      <c r="K49" s="112">
        <f t="shared" si="3"/>
        <v>-323099</v>
      </c>
      <c r="L49" s="153">
        <f t="shared" si="4"/>
        <v>-176883</v>
      </c>
      <c r="M49" s="112">
        <f>M24-M12</f>
        <v>0</v>
      </c>
      <c r="N49" s="112">
        <f>N24-N12</f>
        <v>-146216</v>
      </c>
      <c r="O49" s="112">
        <f>O24-O12</f>
        <v>-35408</v>
      </c>
      <c r="P49" s="173"/>
      <c r="Q49" s="112">
        <f t="shared" si="5"/>
        <v>-35408</v>
      </c>
      <c r="R49" s="153">
        <f t="shared" si="6"/>
        <v>-35408</v>
      </c>
      <c r="S49" s="112">
        <f>S24-S12</f>
        <v>0</v>
      </c>
      <c r="T49" s="112">
        <f>T24-T12</f>
        <v>0</v>
      </c>
      <c r="U49" s="112">
        <f>U24-U12</f>
        <v>-136451</v>
      </c>
      <c r="V49" s="173"/>
      <c r="W49" s="112">
        <f t="shared" si="7"/>
        <v>-136451</v>
      </c>
      <c r="X49" s="153">
        <f t="shared" si="8"/>
        <v>-136451</v>
      </c>
      <c r="Y49" s="112">
        <f>Y24-Y12</f>
        <v>0</v>
      </c>
      <c r="Z49" s="112">
        <f>Z24-Z12</f>
        <v>0</v>
      </c>
      <c r="AA49" s="112">
        <f>AA24-AA12</f>
        <v>-205018</v>
      </c>
      <c r="AB49" s="173"/>
      <c r="AC49" s="112">
        <f t="shared" si="9"/>
        <v>-205018</v>
      </c>
      <c r="AD49" s="153">
        <f t="shared" si="10"/>
        <v>-227109</v>
      </c>
      <c r="AE49" s="112">
        <f>AE24-AE12</f>
        <v>22091</v>
      </c>
      <c r="AF49" s="112">
        <f>AF24-AF12</f>
        <v>0</v>
      </c>
      <c r="AG49" s="112">
        <f>AG24-AG12</f>
        <v>-87947</v>
      </c>
      <c r="AH49" s="173"/>
      <c r="AI49" s="112">
        <f t="shared" si="11"/>
        <v>-87947</v>
      </c>
      <c r="AJ49" s="153">
        <f t="shared" si="12"/>
        <v>-73961</v>
      </c>
      <c r="AK49" s="112">
        <f>AK24-AK12</f>
        <v>-13986</v>
      </c>
      <c r="AL49" s="112">
        <f>AL24-AL12</f>
        <v>0</v>
      </c>
      <c r="AM49" s="112">
        <f t="shared" si="13"/>
        <v>-129236</v>
      </c>
      <c r="AN49" s="173">
        <f t="shared" si="14"/>
        <v>0</v>
      </c>
      <c r="AO49" s="112">
        <f t="shared" si="15"/>
        <v>-129236</v>
      </c>
      <c r="AP49" s="153">
        <f t="shared" si="16"/>
        <v>-137341</v>
      </c>
      <c r="AQ49" s="112">
        <f t="shared" si="17"/>
        <v>8105</v>
      </c>
      <c r="AR49" s="112">
        <f t="shared" si="18"/>
        <v>0</v>
      </c>
      <c r="AS49" s="113"/>
      <c r="AT49" s="113"/>
    </row>
    <row r="50" spans="1:46" s="114" customFormat="1" ht="15" customHeight="1" x14ac:dyDescent="0.2">
      <c r="A50" s="121"/>
      <c r="B50" s="230" t="s">
        <v>110</v>
      </c>
      <c r="C50" s="112">
        <f t="shared" ref="C50:H51" si="19">C28-C16</f>
        <v>200233</v>
      </c>
      <c r="D50" s="173"/>
      <c r="E50" s="112">
        <f t="shared" si="1"/>
        <v>200233</v>
      </c>
      <c r="F50" s="153">
        <f t="shared" si="2"/>
        <v>200233</v>
      </c>
      <c r="G50" s="112">
        <f t="shared" si="19"/>
        <v>0</v>
      </c>
      <c r="H50" s="112">
        <f t="shared" si="19"/>
        <v>0</v>
      </c>
      <c r="I50" s="112">
        <f t="shared" ref="I50:N51" si="20">I28-I16</f>
        <v>-134</v>
      </c>
      <c r="J50" s="173"/>
      <c r="K50" s="112">
        <f t="shared" si="3"/>
        <v>-134</v>
      </c>
      <c r="L50" s="153">
        <f t="shared" si="4"/>
        <v>-134</v>
      </c>
      <c r="M50" s="112">
        <f t="shared" si="20"/>
        <v>0</v>
      </c>
      <c r="N50" s="112">
        <f t="shared" si="20"/>
        <v>0</v>
      </c>
      <c r="O50" s="112">
        <f t="shared" ref="O50:T51" si="21">O28-O16</f>
        <v>0</v>
      </c>
      <c r="P50" s="173"/>
      <c r="Q50" s="112">
        <f t="shared" si="5"/>
        <v>0</v>
      </c>
      <c r="R50" s="153">
        <f t="shared" si="6"/>
        <v>0</v>
      </c>
      <c r="S50" s="112">
        <f t="shared" si="21"/>
        <v>0</v>
      </c>
      <c r="T50" s="112">
        <f t="shared" si="21"/>
        <v>0</v>
      </c>
      <c r="U50" s="112">
        <f t="shared" ref="U50:Z51" si="22">U28-U16</f>
        <v>-558</v>
      </c>
      <c r="V50" s="173"/>
      <c r="W50" s="112">
        <f t="shared" si="7"/>
        <v>-558</v>
      </c>
      <c r="X50" s="153">
        <f t="shared" si="8"/>
        <v>-558</v>
      </c>
      <c r="Y50" s="112">
        <f t="shared" si="22"/>
        <v>0</v>
      </c>
      <c r="Z50" s="112">
        <f t="shared" si="22"/>
        <v>0</v>
      </c>
      <c r="AA50" s="112">
        <f t="shared" ref="AA50:AF51" si="23">AA28-AA16</f>
        <v>-13467</v>
      </c>
      <c r="AB50" s="173"/>
      <c r="AC50" s="112">
        <f t="shared" si="9"/>
        <v>-13467</v>
      </c>
      <c r="AD50" s="153">
        <f t="shared" si="10"/>
        <v>-13022</v>
      </c>
      <c r="AE50" s="112">
        <f t="shared" si="23"/>
        <v>-445</v>
      </c>
      <c r="AF50" s="112">
        <f t="shared" si="23"/>
        <v>0</v>
      </c>
      <c r="AG50" s="112">
        <f t="shared" ref="AG50:AL51" si="24">AG28-AG16</f>
        <v>-103</v>
      </c>
      <c r="AH50" s="173"/>
      <c r="AI50" s="112">
        <f t="shared" si="11"/>
        <v>-103</v>
      </c>
      <c r="AJ50" s="153">
        <f t="shared" si="12"/>
        <v>-103</v>
      </c>
      <c r="AK50" s="112">
        <f t="shared" si="24"/>
        <v>0</v>
      </c>
      <c r="AL50" s="112">
        <f t="shared" si="24"/>
        <v>0</v>
      </c>
      <c r="AM50" s="112">
        <f t="shared" si="13"/>
        <v>185971</v>
      </c>
      <c r="AN50" s="173">
        <f t="shared" si="14"/>
        <v>0</v>
      </c>
      <c r="AO50" s="112">
        <f t="shared" si="15"/>
        <v>185971</v>
      </c>
      <c r="AP50" s="153">
        <f t="shared" si="16"/>
        <v>186416</v>
      </c>
      <c r="AQ50" s="112">
        <f t="shared" si="17"/>
        <v>-445</v>
      </c>
      <c r="AR50" s="112">
        <f t="shared" si="18"/>
        <v>0</v>
      </c>
      <c r="AS50" s="113"/>
      <c r="AT50" s="113"/>
    </row>
    <row r="51" spans="1:46" s="62" customFormat="1" ht="22.5" customHeight="1" x14ac:dyDescent="0.2">
      <c r="A51" s="122" t="s">
        <v>55</v>
      </c>
      <c r="B51" s="126" t="s">
        <v>4</v>
      </c>
      <c r="C51" s="61">
        <f t="shared" si="19"/>
        <v>858920</v>
      </c>
      <c r="D51" s="176">
        <f>D29-D17</f>
        <v>-31470</v>
      </c>
      <c r="E51" s="61">
        <f t="shared" si="1"/>
        <v>827450</v>
      </c>
      <c r="F51" s="154">
        <f t="shared" si="2"/>
        <v>681234</v>
      </c>
      <c r="G51" s="61">
        <f t="shared" si="19"/>
        <v>0</v>
      </c>
      <c r="H51" s="61">
        <f t="shared" si="19"/>
        <v>146216</v>
      </c>
      <c r="I51" s="61">
        <f t="shared" si="20"/>
        <v>-323233</v>
      </c>
      <c r="J51" s="176">
        <f>J29-J17</f>
        <v>17072</v>
      </c>
      <c r="K51" s="61">
        <f t="shared" si="3"/>
        <v>-306161</v>
      </c>
      <c r="L51" s="154">
        <f t="shared" si="4"/>
        <v>-159945</v>
      </c>
      <c r="M51" s="61">
        <f t="shared" si="20"/>
        <v>0</v>
      </c>
      <c r="N51" s="61">
        <f t="shared" si="20"/>
        <v>-146216</v>
      </c>
      <c r="O51" s="61">
        <f t="shared" si="21"/>
        <v>-35408</v>
      </c>
      <c r="P51" s="176">
        <f>P29-P17</f>
        <v>-2191</v>
      </c>
      <c r="Q51" s="61">
        <f t="shared" si="5"/>
        <v>-37599</v>
      </c>
      <c r="R51" s="154">
        <f t="shared" si="6"/>
        <v>-37599</v>
      </c>
      <c r="S51" s="61">
        <f t="shared" si="21"/>
        <v>0</v>
      </c>
      <c r="T51" s="61">
        <f t="shared" si="21"/>
        <v>0</v>
      </c>
      <c r="U51" s="61">
        <f t="shared" si="22"/>
        <v>-137009</v>
      </c>
      <c r="V51" s="176">
        <f>V29-V17</f>
        <v>-2630</v>
      </c>
      <c r="W51" s="61">
        <f t="shared" si="7"/>
        <v>-139639</v>
      </c>
      <c r="X51" s="154">
        <f t="shared" si="8"/>
        <v>-139639</v>
      </c>
      <c r="Y51" s="61">
        <f t="shared" si="22"/>
        <v>0</v>
      </c>
      <c r="Z51" s="61">
        <f t="shared" si="22"/>
        <v>0</v>
      </c>
      <c r="AA51" s="61">
        <f t="shared" si="23"/>
        <v>-218485</v>
      </c>
      <c r="AB51" s="176">
        <f>AB29-AB17</f>
        <v>7350</v>
      </c>
      <c r="AC51" s="61">
        <f t="shared" si="9"/>
        <v>-211135</v>
      </c>
      <c r="AD51" s="154">
        <f t="shared" si="10"/>
        <v>-232781</v>
      </c>
      <c r="AE51" s="61">
        <f t="shared" si="23"/>
        <v>21646</v>
      </c>
      <c r="AF51" s="61">
        <f t="shared" si="23"/>
        <v>0</v>
      </c>
      <c r="AG51" s="61">
        <f t="shared" si="24"/>
        <v>-88050</v>
      </c>
      <c r="AH51" s="176">
        <f>AH29-AH17</f>
        <v>11869</v>
      </c>
      <c r="AI51" s="61">
        <f t="shared" si="11"/>
        <v>-76181</v>
      </c>
      <c r="AJ51" s="154">
        <f t="shared" si="12"/>
        <v>-62195</v>
      </c>
      <c r="AK51" s="61">
        <f t="shared" si="24"/>
        <v>-13986</v>
      </c>
      <c r="AL51" s="61">
        <f t="shared" si="24"/>
        <v>0</v>
      </c>
      <c r="AM51" s="61">
        <f t="shared" si="13"/>
        <v>56735</v>
      </c>
      <c r="AN51" s="176">
        <f t="shared" si="14"/>
        <v>0</v>
      </c>
      <c r="AO51" s="61">
        <f t="shared" si="15"/>
        <v>56735</v>
      </c>
      <c r="AP51" s="154">
        <f t="shared" si="16"/>
        <v>49075</v>
      </c>
      <c r="AQ51" s="61">
        <f t="shared" si="17"/>
        <v>7660</v>
      </c>
      <c r="AR51" s="61">
        <f t="shared" si="18"/>
        <v>0</v>
      </c>
      <c r="AS51" s="72"/>
      <c r="AT51" s="72"/>
    </row>
    <row r="52" spans="1:46" s="62" customFormat="1" ht="21.75" customHeight="1" x14ac:dyDescent="0.2">
      <c r="A52" s="122" t="s">
        <v>7</v>
      </c>
      <c r="B52" s="126" t="s">
        <v>23</v>
      </c>
      <c r="C52" s="61">
        <f>C45-C35</f>
        <v>-858920</v>
      </c>
      <c r="D52" s="176">
        <f>D45-D35</f>
        <v>31470</v>
      </c>
      <c r="E52" s="61">
        <f t="shared" si="1"/>
        <v>-827450</v>
      </c>
      <c r="F52" s="154">
        <f t="shared" si="2"/>
        <v>-681234</v>
      </c>
      <c r="G52" s="127">
        <f>G45-G35</f>
        <v>0</v>
      </c>
      <c r="H52" s="127">
        <f>H45-H35</f>
        <v>-146216</v>
      </c>
      <c r="I52" s="61">
        <f>I45-I35</f>
        <v>323233</v>
      </c>
      <c r="J52" s="176">
        <f>J45-J35</f>
        <v>-17072</v>
      </c>
      <c r="K52" s="61">
        <f t="shared" si="3"/>
        <v>306161</v>
      </c>
      <c r="L52" s="154">
        <f t="shared" si="4"/>
        <v>159945</v>
      </c>
      <c r="M52" s="127">
        <f>M45-M35</f>
        <v>0</v>
      </c>
      <c r="N52" s="127">
        <f>N45-N35</f>
        <v>146216</v>
      </c>
      <c r="O52" s="127">
        <f>O45-O35</f>
        <v>35408</v>
      </c>
      <c r="P52" s="181">
        <f>P45-P35</f>
        <v>2191</v>
      </c>
      <c r="Q52" s="61">
        <f t="shared" si="5"/>
        <v>37599</v>
      </c>
      <c r="R52" s="154">
        <f t="shared" si="6"/>
        <v>37599</v>
      </c>
      <c r="S52" s="127">
        <f>S45-S35</f>
        <v>0</v>
      </c>
      <c r="T52" s="127">
        <f>T45-T35</f>
        <v>0</v>
      </c>
      <c r="U52" s="127">
        <f>U45-U35</f>
        <v>137009</v>
      </c>
      <c r="V52" s="181">
        <f>V45-V35</f>
        <v>2630</v>
      </c>
      <c r="W52" s="61">
        <f t="shared" si="7"/>
        <v>139639</v>
      </c>
      <c r="X52" s="154">
        <f t="shared" si="8"/>
        <v>139639</v>
      </c>
      <c r="Y52" s="127">
        <f>Y45-Y35</f>
        <v>0</v>
      </c>
      <c r="Z52" s="127">
        <f>Z45-Z35</f>
        <v>0</v>
      </c>
      <c r="AA52" s="127">
        <f>AA45-AA35</f>
        <v>218485</v>
      </c>
      <c r="AB52" s="181">
        <f>AB45-AB35</f>
        <v>-7350</v>
      </c>
      <c r="AC52" s="61">
        <f t="shared" si="9"/>
        <v>211135</v>
      </c>
      <c r="AD52" s="154">
        <f t="shared" si="10"/>
        <v>232781</v>
      </c>
      <c r="AE52" s="127">
        <f>AE45-AE35</f>
        <v>-21646</v>
      </c>
      <c r="AF52" s="127">
        <f>AF45-AF35</f>
        <v>0</v>
      </c>
      <c r="AG52" s="127">
        <f>AG45-AG35</f>
        <v>88050</v>
      </c>
      <c r="AH52" s="181">
        <f>AH45-AH35</f>
        <v>-11869</v>
      </c>
      <c r="AI52" s="61">
        <f t="shared" si="11"/>
        <v>76181</v>
      </c>
      <c r="AJ52" s="154">
        <f t="shared" si="12"/>
        <v>62195</v>
      </c>
      <c r="AK52" s="127">
        <f>AK45-AK35</f>
        <v>13986</v>
      </c>
      <c r="AL52" s="127">
        <f>AL45-AL35</f>
        <v>0</v>
      </c>
      <c r="AM52" s="127">
        <f t="shared" si="13"/>
        <v>-56735</v>
      </c>
      <c r="AN52" s="181">
        <f t="shared" si="14"/>
        <v>0</v>
      </c>
      <c r="AO52" s="61">
        <f t="shared" si="15"/>
        <v>-56735</v>
      </c>
      <c r="AP52" s="155">
        <f t="shared" si="16"/>
        <v>-49075</v>
      </c>
      <c r="AQ52" s="127">
        <f t="shared" si="17"/>
        <v>-7660</v>
      </c>
      <c r="AR52" s="127">
        <f t="shared" si="18"/>
        <v>0</v>
      </c>
      <c r="AS52" s="72"/>
      <c r="AT52" s="72"/>
    </row>
    <row r="53" spans="1:46" s="10" customFormat="1" ht="21.75" customHeight="1" x14ac:dyDescent="0.2">
      <c r="A53" s="123" t="s">
        <v>22</v>
      </c>
      <c r="B53" s="79" t="s">
        <v>112</v>
      </c>
      <c r="C53" s="231"/>
      <c r="D53" s="177"/>
      <c r="E53" s="78">
        <f t="shared" si="1"/>
        <v>0</v>
      </c>
      <c r="F53" s="156">
        <f t="shared" si="2"/>
        <v>0</v>
      </c>
      <c r="G53" s="77"/>
      <c r="H53" s="77"/>
      <c r="I53" s="78"/>
      <c r="J53" s="177"/>
      <c r="K53" s="78">
        <f t="shared" si="3"/>
        <v>0</v>
      </c>
      <c r="L53" s="156">
        <f t="shared" si="4"/>
        <v>0</v>
      </c>
      <c r="M53" s="77"/>
      <c r="N53" s="77"/>
      <c r="O53" s="9"/>
      <c r="P53" s="182"/>
      <c r="Q53" s="78">
        <f t="shared" si="5"/>
        <v>0</v>
      </c>
      <c r="R53" s="156">
        <f t="shared" si="6"/>
        <v>0</v>
      </c>
      <c r="S53" s="9"/>
      <c r="T53" s="71"/>
      <c r="U53" s="9"/>
      <c r="V53" s="182"/>
      <c r="W53" s="78">
        <f t="shared" si="7"/>
        <v>0</v>
      </c>
      <c r="X53" s="156">
        <f t="shared" si="8"/>
        <v>0</v>
      </c>
      <c r="Y53" s="9"/>
      <c r="Z53" s="71"/>
      <c r="AA53" s="9"/>
      <c r="AB53" s="182"/>
      <c r="AC53" s="78">
        <f t="shared" si="9"/>
        <v>0</v>
      </c>
      <c r="AD53" s="156">
        <f t="shared" si="10"/>
        <v>0</v>
      </c>
      <c r="AE53" s="9"/>
      <c r="AF53" s="71"/>
      <c r="AG53" s="9"/>
      <c r="AH53" s="182"/>
      <c r="AI53" s="78">
        <f t="shared" si="11"/>
        <v>0</v>
      </c>
      <c r="AJ53" s="156">
        <f t="shared" si="12"/>
        <v>0</v>
      </c>
      <c r="AK53" s="9"/>
      <c r="AL53" s="71"/>
      <c r="AM53" s="9">
        <f t="shared" si="13"/>
        <v>0</v>
      </c>
      <c r="AN53" s="182">
        <f t="shared" si="14"/>
        <v>0</v>
      </c>
      <c r="AO53" s="78">
        <f t="shared" si="15"/>
        <v>0</v>
      </c>
      <c r="AP53" s="165"/>
      <c r="AQ53" s="9"/>
      <c r="AR53" s="71"/>
      <c r="AS53" s="9"/>
      <c r="AT53" s="9"/>
    </row>
    <row r="54" spans="1:46" s="134" customFormat="1" ht="12" x14ac:dyDescent="0.2">
      <c r="A54" s="130"/>
      <c r="B54" s="129" t="s">
        <v>115</v>
      </c>
      <c r="C54" s="131">
        <f>5</f>
        <v>5</v>
      </c>
      <c r="D54" s="178"/>
      <c r="E54" s="131">
        <f t="shared" si="1"/>
        <v>5</v>
      </c>
      <c r="F54" s="157">
        <f t="shared" si="2"/>
        <v>5</v>
      </c>
      <c r="G54" s="132"/>
      <c r="H54" s="132"/>
      <c r="I54" s="131">
        <v>27</v>
      </c>
      <c r="J54" s="178"/>
      <c r="K54" s="131">
        <f t="shared" si="3"/>
        <v>27</v>
      </c>
      <c r="L54" s="157">
        <f t="shared" si="4"/>
        <v>25</v>
      </c>
      <c r="M54" s="132"/>
      <c r="N54" s="132">
        <v>2</v>
      </c>
      <c r="O54" s="131">
        <v>7</v>
      </c>
      <c r="P54" s="178"/>
      <c r="Q54" s="131">
        <f t="shared" si="5"/>
        <v>7</v>
      </c>
      <c r="R54" s="157">
        <f t="shared" si="6"/>
        <v>7</v>
      </c>
      <c r="S54" s="132"/>
      <c r="T54" s="132"/>
      <c r="U54" s="131">
        <f>19+9+3+1+2+3</f>
        <v>37</v>
      </c>
      <c r="V54" s="178"/>
      <c r="W54" s="131">
        <f t="shared" si="7"/>
        <v>37</v>
      </c>
      <c r="X54" s="157">
        <f t="shared" si="8"/>
        <v>37</v>
      </c>
      <c r="Y54" s="132"/>
      <c r="Z54" s="132"/>
      <c r="AA54" s="131">
        <v>63.83</v>
      </c>
      <c r="AB54" s="178"/>
      <c r="AC54" s="131">
        <f t="shared" si="9"/>
        <v>63.83</v>
      </c>
      <c r="AD54" s="157">
        <f t="shared" si="10"/>
        <v>57.91</v>
      </c>
      <c r="AE54" s="132">
        <v>5.92</v>
      </c>
      <c r="AF54" s="132"/>
      <c r="AG54" s="131">
        <v>33</v>
      </c>
      <c r="AH54" s="178"/>
      <c r="AI54" s="131">
        <f t="shared" si="11"/>
        <v>33</v>
      </c>
      <c r="AJ54" s="157">
        <f t="shared" si="12"/>
        <v>29</v>
      </c>
      <c r="AK54" s="132">
        <v>4</v>
      </c>
      <c r="AL54" s="132"/>
      <c r="AM54" s="131">
        <f t="shared" si="13"/>
        <v>172.82999999999998</v>
      </c>
      <c r="AN54" s="178">
        <f t="shared" si="14"/>
        <v>0</v>
      </c>
      <c r="AO54" s="131">
        <f t="shared" si="15"/>
        <v>172.82999999999998</v>
      </c>
      <c r="AP54" s="166">
        <f t="shared" ref="AP54:AR57" si="25">AJ54+AD54+X54+R54+L54+F54</f>
        <v>160.91</v>
      </c>
      <c r="AQ54" s="132">
        <f t="shared" si="25"/>
        <v>9.92</v>
      </c>
      <c r="AR54" s="132">
        <f t="shared" si="25"/>
        <v>2</v>
      </c>
      <c r="AS54" s="11"/>
      <c r="AT54" s="11"/>
    </row>
    <row r="55" spans="1:46" s="134" customFormat="1" ht="12" x14ac:dyDescent="0.2">
      <c r="A55" s="130"/>
      <c r="B55" s="129" t="s">
        <v>113</v>
      </c>
      <c r="C55" s="131">
        <v>167.73</v>
      </c>
      <c r="D55" s="178"/>
      <c r="E55" s="131">
        <f t="shared" si="1"/>
        <v>167.73</v>
      </c>
      <c r="F55" s="157">
        <f t="shared" si="2"/>
        <v>167.73</v>
      </c>
      <c r="G55" s="132"/>
      <c r="H55" s="132"/>
      <c r="I55" s="131">
        <v>0</v>
      </c>
      <c r="J55" s="178"/>
      <c r="K55" s="131">
        <f t="shared" si="3"/>
        <v>0</v>
      </c>
      <c r="L55" s="157">
        <f t="shared" si="4"/>
        <v>0</v>
      </c>
      <c r="M55" s="132"/>
      <c r="N55" s="132"/>
      <c r="O55" s="131">
        <v>2</v>
      </c>
      <c r="P55" s="178"/>
      <c r="Q55" s="131">
        <f t="shared" si="5"/>
        <v>2</v>
      </c>
      <c r="R55" s="157">
        <f t="shared" si="6"/>
        <v>2</v>
      </c>
      <c r="S55" s="133"/>
      <c r="T55" s="132"/>
      <c r="U55" s="131">
        <v>6.25</v>
      </c>
      <c r="V55" s="178"/>
      <c r="W55" s="131">
        <f t="shared" si="7"/>
        <v>6.25</v>
      </c>
      <c r="X55" s="157">
        <f t="shared" si="8"/>
        <v>6.25</v>
      </c>
      <c r="Y55" s="133"/>
      <c r="Z55" s="132"/>
      <c r="AA55" s="131">
        <v>8.25</v>
      </c>
      <c r="AB55" s="178"/>
      <c r="AC55" s="131">
        <f t="shared" si="9"/>
        <v>8.25</v>
      </c>
      <c r="AD55" s="157">
        <f t="shared" si="10"/>
        <v>0</v>
      </c>
      <c r="AE55" s="133">
        <v>8.25</v>
      </c>
      <c r="AF55" s="132"/>
      <c r="AG55" s="131">
        <v>3</v>
      </c>
      <c r="AH55" s="178"/>
      <c r="AI55" s="131">
        <f t="shared" si="11"/>
        <v>3</v>
      </c>
      <c r="AJ55" s="157">
        <f t="shared" si="12"/>
        <v>3</v>
      </c>
      <c r="AK55" s="133"/>
      <c r="AL55" s="132"/>
      <c r="AM55" s="131">
        <f t="shared" si="13"/>
        <v>187.23</v>
      </c>
      <c r="AN55" s="178">
        <f t="shared" si="14"/>
        <v>0</v>
      </c>
      <c r="AO55" s="131">
        <f t="shared" si="15"/>
        <v>187.23</v>
      </c>
      <c r="AP55" s="166">
        <f t="shared" si="25"/>
        <v>178.98</v>
      </c>
      <c r="AQ55" s="133">
        <f t="shared" si="25"/>
        <v>8.25</v>
      </c>
      <c r="AR55" s="132">
        <f t="shared" si="25"/>
        <v>0</v>
      </c>
      <c r="AS55" s="11"/>
      <c r="AT55" s="11"/>
    </row>
    <row r="56" spans="1:46" s="139" customFormat="1" ht="12" x14ac:dyDescent="0.2">
      <c r="A56" s="135"/>
      <c r="B56" s="80" t="s">
        <v>114</v>
      </c>
      <c r="C56" s="136">
        <v>0</v>
      </c>
      <c r="D56" s="178"/>
      <c r="E56" s="136">
        <f t="shared" si="1"/>
        <v>0</v>
      </c>
      <c r="F56" s="158">
        <f t="shared" si="2"/>
        <v>0</v>
      </c>
      <c r="G56" s="137"/>
      <c r="H56" s="137"/>
      <c r="I56" s="136">
        <v>0</v>
      </c>
      <c r="J56" s="178"/>
      <c r="K56" s="136">
        <f t="shared" si="3"/>
        <v>0</v>
      </c>
      <c r="L56" s="158">
        <f t="shared" si="4"/>
        <v>0</v>
      </c>
      <c r="M56" s="137"/>
      <c r="N56" s="137"/>
      <c r="O56" s="136">
        <v>0</v>
      </c>
      <c r="P56" s="178"/>
      <c r="Q56" s="136">
        <f t="shared" si="5"/>
        <v>0</v>
      </c>
      <c r="R56" s="158">
        <f t="shared" si="6"/>
        <v>0</v>
      </c>
      <c r="S56" s="137"/>
      <c r="T56" s="137"/>
      <c r="U56" s="136">
        <v>1</v>
      </c>
      <c r="V56" s="178"/>
      <c r="W56" s="136">
        <f t="shared" si="7"/>
        <v>1</v>
      </c>
      <c r="X56" s="158">
        <f t="shared" si="8"/>
        <v>1</v>
      </c>
      <c r="Y56" s="137"/>
      <c r="Z56" s="137"/>
      <c r="AA56" s="136">
        <v>0</v>
      </c>
      <c r="AB56" s="178"/>
      <c r="AC56" s="136">
        <f t="shared" si="9"/>
        <v>0</v>
      </c>
      <c r="AD56" s="158">
        <f t="shared" si="10"/>
        <v>0</v>
      </c>
      <c r="AE56" s="137"/>
      <c r="AF56" s="137"/>
      <c r="AG56" s="136">
        <v>0</v>
      </c>
      <c r="AH56" s="178"/>
      <c r="AI56" s="136">
        <f t="shared" si="11"/>
        <v>0</v>
      </c>
      <c r="AJ56" s="158">
        <f t="shared" si="12"/>
        <v>0</v>
      </c>
      <c r="AK56" s="137"/>
      <c r="AL56" s="137"/>
      <c r="AM56" s="136">
        <f t="shared" si="13"/>
        <v>1</v>
      </c>
      <c r="AN56" s="178">
        <f t="shared" si="14"/>
        <v>0</v>
      </c>
      <c r="AO56" s="136">
        <f t="shared" si="15"/>
        <v>1</v>
      </c>
      <c r="AP56" s="167">
        <f t="shared" si="25"/>
        <v>1</v>
      </c>
      <c r="AQ56" s="137">
        <f t="shared" si="25"/>
        <v>0</v>
      </c>
      <c r="AR56" s="137">
        <f t="shared" si="25"/>
        <v>0</v>
      </c>
      <c r="AS56" s="138"/>
      <c r="AT56" s="138"/>
    </row>
    <row r="57" spans="1:46" s="134" customFormat="1" ht="12" x14ac:dyDescent="0.2">
      <c r="A57" s="130"/>
      <c r="B57" s="129" t="s">
        <v>172</v>
      </c>
      <c r="C57" s="131">
        <v>0</v>
      </c>
      <c r="D57" s="178"/>
      <c r="E57" s="131">
        <f t="shared" si="1"/>
        <v>0</v>
      </c>
      <c r="F57" s="157">
        <f t="shared" si="2"/>
        <v>0</v>
      </c>
      <c r="G57" s="132"/>
      <c r="H57" s="132"/>
      <c r="I57" s="131">
        <v>2</v>
      </c>
      <c r="J57" s="178"/>
      <c r="K57" s="131">
        <f t="shared" si="3"/>
        <v>2</v>
      </c>
      <c r="L57" s="157">
        <f t="shared" si="4"/>
        <v>2</v>
      </c>
      <c r="M57" s="132"/>
      <c r="N57" s="132"/>
      <c r="O57" s="131">
        <v>0</v>
      </c>
      <c r="P57" s="178"/>
      <c r="Q57" s="131">
        <f t="shared" si="5"/>
        <v>0</v>
      </c>
      <c r="R57" s="157">
        <f t="shared" si="6"/>
        <v>0</v>
      </c>
      <c r="S57" s="132"/>
      <c r="T57" s="132"/>
      <c r="U57" s="131">
        <v>0.5</v>
      </c>
      <c r="V57" s="178"/>
      <c r="W57" s="131">
        <f t="shared" si="7"/>
        <v>0.5</v>
      </c>
      <c r="X57" s="157">
        <f t="shared" si="8"/>
        <v>0.5</v>
      </c>
      <c r="Y57" s="132"/>
      <c r="Z57" s="132"/>
      <c r="AA57" s="131">
        <v>2</v>
      </c>
      <c r="AB57" s="178"/>
      <c r="AC57" s="131">
        <f t="shared" si="9"/>
        <v>2</v>
      </c>
      <c r="AD57" s="157">
        <f t="shared" si="10"/>
        <v>2</v>
      </c>
      <c r="AE57" s="132"/>
      <c r="AF57" s="132"/>
      <c r="AG57" s="131">
        <v>0</v>
      </c>
      <c r="AH57" s="178"/>
      <c r="AI57" s="131">
        <f t="shared" si="11"/>
        <v>0</v>
      </c>
      <c r="AJ57" s="157">
        <f t="shared" si="12"/>
        <v>0</v>
      </c>
      <c r="AK57" s="132"/>
      <c r="AL57" s="132"/>
      <c r="AM57" s="131">
        <f t="shared" si="13"/>
        <v>4.5</v>
      </c>
      <c r="AN57" s="178">
        <f t="shared" si="14"/>
        <v>0</v>
      </c>
      <c r="AO57" s="131">
        <f t="shared" si="15"/>
        <v>4.5</v>
      </c>
      <c r="AP57" s="166">
        <f t="shared" si="25"/>
        <v>4.5</v>
      </c>
      <c r="AQ57" s="132">
        <f t="shared" si="25"/>
        <v>0</v>
      </c>
      <c r="AR57" s="132">
        <f t="shared" si="25"/>
        <v>0</v>
      </c>
      <c r="AS57" s="11"/>
      <c r="AT57" s="11"/>
    </row>
    <row r="58" spans="1:46" x14ac:dyDescent="0.2">
      <c r="C58" s="4"/>
      <c r="D58" s="179"/>
      <c r="E58" s="4"/>
      <c r="F58" s="163"/>
      <c r="G58" s="3"/>
      <c r="H58" s="3"/>
      <c r="I58" s="4"/>
      <c r="J58" s="179"/>
      <c r="K58" s="4"/>
      <c r="L58" s="163"/>
      <c r="M58" s="3"/>
      <c r="N58" s="3"/>
      <c r="O58" s="4"/>
      <c r="P58" s="179"/>
      <c r="Q58" s="4"/>
      <c r="R58" s="163"/>
      <c r="S58" s="3"/>
      <c r="T58" s="3"/>
      <c r="U58" s="4"/>
      <c r="V58" s="179"/>
      <c r="W58" s="4"/>
      <c r="X58" s="163"/>
      <c r="Y58" s="3"/>
      <c r="Z58" s="3"/>
      <c r="AA58" s="4"/>
      <c r="AB58" s="179"/>
      <c r="AC58" s="4"/>
      <c r="AD58" s="163"/>
      <c r="AE58" s="3"/>
      <c r="AF58" s="3"/>
      <c r="AG58" s="4"/>
      <c r="AH58" s="179"/>
      <c r="AI58" s="4"/>
      <c r="AJ58" s="163"/>
      <c r="AK58" s="3"/>
      <c r="AL58" s="3"/>
      <c r="AM58" s="4"/>
      <c r="AN58" s="179"/>
      <c r="AO58" s="4"/>
      <c r="AP58" s="163"/>
      <c r="AQ58" s="3"/>
      <c r="AR58" s="3"/>
      <c r="AS58" s="3"/>
      <c r="AT58" s="3"/>
    </row>
    <row r="59" spans="1:46" x14ac:dyDescent="0.2">
      <c r="B59" s="140"/>
      <c r="C59" s="4"/>
      <c r="D59" s="179"/>
      <c r="E59" s="4"/>
      <c r="F59" s="163"/>
      <c r="G59" s="3"/>
      <c r="H59" s="3"/>
      <c r="I59" s="4"/>
      <c r="J59" s="179"/>
      <c r="K59" s="4"/>
      <c r="L59" s="163"/>
      <c r="M59" s="3"/>
      <c r="N59" s="3"/>
      <c r="O59" s="4"/>
      <c r="P59" s="179"/>
      <c r="Q59" s="4"/>
      <c r="R59" s="163"/>
      <c r="S59" s="3"/>
      <c r="T59" s="3"/>
      <c r="U59" s="4"/>
      <c r="V59" s="179"/>
      <c r="W59" s="4"/>
      <c r="X59" s="163"/>
      <c r="Y59" s="3"/>
      <c r="Z59" s="3"/>
      <c r="AA59" s="4"/>
      <c r="AB59" s="179"/>
      <c r="AC59" s="4"/>
      <c r="AD59" s="163"/>
      <c r="AE59" s="3"/>
      <c r="AF59" s="3"/>
      <c r="AG59" s="4"/>
      <c r="AH59" s="179"/>
      <c r="AI59" s="4"/>
      <c r="AJ59" s="163"/>
      <c r="AK59" s="3"/>
      <c r="AL59" s="3"/>
      <c r="AM59" s="4"/>
      <c r="AN59" s="179"/>
      <c r="AO59" s="4"/>
      <c r="AP59" s="163"/>
      <c r="AQ59" s="3"/>
      <c r="AR59" s="3"/>
      <c r="AS59" s="3"/>
      <c r="AT59" s="3"/>
    </row>
    <row r="60" spans="1:46" x14ac:dyDescent="0.2">
      <c r="C60" s="4"/>
      <c r="D60" s="179"/>
      <c r="E60" s="4"/>
      <c r="F60" s="163"/>
      <c r="G60" s="3"/>
      <c r="H60" s="3"/>
      <c r="I60" s="4"/>
      <c r="J60" s="179"/>
      <c r="K60" s="4"/>
      <c r="L60" s="163"/>
      <c r="M60" s="3"/>
      <c r="N60" s="3"/>
      <c r="O60" s="4"/>
      <c r="P60" s="179"/>
      <c r="Q60" s="4"/>
      <c r="R60" s="163"/>
      <c r="S60" s="3"/>
      <c r="T60" s="3"/>
      <c r="U60" s="4"/>
      <c r="V60" s="179"/>
      <c r="W60" s="4"/>
      <c r="X60" s="163"/>
      <c r="Y60" s="3"/>
      <c r="Z60" s="3"/>
      <c r="AA60" s="4"/>
      <c r="AB60" s="179"/>
      <c r="AC60" s="4"/>
      <c r="AD60" s="163"/>
      <c r="AE60" s="3"/>
      <c r="AF60" s="3"/>
      <c r="AG60" s="4"/>
      <c r="AH60" s="179"/>
      <c r="AI60" s="4"/>
      <c r="AJ60" s="163"/>
      <c r="AK60" s="3"/>
      <c r="AL60" s="3"/>
      <c r="AM60" s="4"/>
      <c r="AN60" s="179"/>
      <c r="AO60" s="4"/>
      <c r="AP60" s="163"/>
      <c r="AQ60" s="3"/>
      <c r="AR60" s="3"/>
      <c r="AS60" s="3"/>
      <c r="AT60" s="3"/>
    </row>
    <row r="61" spans="1:46" x14ac:dyDescent="0.2">
      <c r="C61" s="4"/>
      <c r="D61" s="179"/>
      <c r="E61" s="4"/>
      <c r="F61" s="163"/>
      <c r="G61" s="3"/>
      <c r="H61" s="3"/>
      <c r="I61" s="4"/>
      <c r="J61" s="179"/>
      <c r="K61" s="4"/>
      <c r="L61" s="163"/>
      <c r="M61" s="3"/>
      <c r="N61" s="3"/>
      <c r="O61" s="4"/>
      <c r="P61" s="179"/>
      <c r="Q61" s="4"/>
      <c r="R61" s="163"/>
      <c r="S61" s="3"/>
      <c r="T61" s="3"/>
      <c r="U61" s="4"/>
      <c r="V61" s="179"/>
      <c r="W61" s="4"/>
      <c r="X61" s="163"/>
      <c r="Y61" s="3"/>
      <c r="Z61" s="3"/>
      <c r="AA61" s="4"/>
      <c r="AB61" s="179"/>
      <c r="AC61" s="4"/>
      <c r="AD61" s="163"/>
      <c r="AE61" s="3"/>
      <c r="AF61" s="3"/>
      <c r="AG61" s="4"/>
      <c r="AH61" s="179"/>
      <c r="AI61" s="4"/>
      <c r="AJ61" s="163"/>
      <c r="AK61" s="3"/>
      <c r="AL61" s="3"/>
      <c r="AM61" s="4"/>
      <c r="AN61" s="179"/>
      <c r="AO61" s="4"/>
      <c r="AP61" s="163"/>
      <c r="AQ61" s="3"/>
      <c r="AR61" s="3"/>
      <c r="AS61" s="3"/>
      <c r="AT61" s="3"/>
    </row>
    <row r="62" spans="1:46" x14ac:dyDescent="0.2">
      <c r="C62" s="4"/>
      <c r="D62" s="179"/>
      <c r="E62" s="4"/>
      <c r="F62" s="163"/>
      <c r="G62" s="3"/>
      <c r="H62" s="3"/>
      <c r="I62" s="4"/>
      <c r="J62" s="179"/>
      <c r="K62" s="4"/>
      <c r="L62" s="163"/>
      <c r="M62" s="3"/>
      <c r="N62" s="3"/>
      <c r="O62" s="4"/>
      <c r="P62" s="179"/>
      <c r="Q62" s="4"/>
      <c r="R62" s="163"/>
      <c r="S62" s="3"/>
      <c r="T62" s="3"/>
      <c r="U62" s="4"/>
      <c r="V62" s="179"/>
      <c r="W62" s="4"/>
      <c r="X62" s="163"/>
      <c r="Y62" s="3"/>
      <c r="Z62" s="3"/>
      <c r="AA62" s="4"/>
      <c r="AB62" s="179"/>
      <c r="AC62" s="4"/>
      <c r="AD62" s="163"/>
      <c r="AE62" s="3"/>
      <c r="AF62" s="3"/>
      <c r="AG62" s="4"/>
      <c r="AH62" s="179"/>
      <c r="AI62" s="4"/>
      <c r="AJ62" s="163"/>
      <c r="AK62" s="3"/>
      <c r="AL62" s="3"/>
      <c r="AM62" s="4"/>
      <c r="AN62" s="179"/>
      <c r="AO62" s="4"/>
      <c r="AP62" s="163"/>
      <c r="AQ62" s="3"/>
      <c r="AR62" s="3"/>
      <c r="AS62" s="3"/>
      <c r="AT62" s="3"/>
    </row>
    <row r="63" spans="1:46" x14ac:dyDescent="0.2">
      <c r="C63" s="4"/>
      <c r="D63" s="179"/>
      <c r="E63" s="4"/>
      <c r="F63" s="163"/>
      <c r="G63" s="3"/>
      <c r="H63" s="3"/>
      <c r="I63" s="4"/>
      <c r="J63" s="179"/>
      <c r="K63" s="4"/>
      <c r="L63" s="163"/>
      <c r="M63" s="3"/>
      <c r="N63" s="3"/>
      <c r="O63" s="4"/>
      <c r="P63" s="179"/>
      <c r="Q63" s="4"/>
      <c r="R63" s="163"/>
      <c r="S63" s="3"/>
      <c r="T63" s="3"/>
      <c r="U63" s="4"/>
      <c r="V63" s="179"/>
      <c r="W63" s="4"/>
      <c r="X63" s="163"/>
      <c r="Y63" s="3"/>
      <c r="Z63" s="3"/>
      <c r="AA63" s="4"/>
      <c r="AB63" s="179"/>
      <c r="AC63" s="4"/>
      <c r="AD63" s="163"/>
      <c r="AE63" s="3"/>
      <c r="AF63" s="3"/>
      <c r="AG63" s="4"/>
      <c r="AH63" s="179"/>
      <c r="AI63" s="4"/>
      <c r="AJ63" s="163"/>
      <c r="AK63" s="3"/>
      <c r="AL63" s="3"/>
      <c r="AM63" s="4"/>
      <c r="AN63" s="179"/>
      <c r="AO63" s="4"/>
      <c r="AP63" s="163"/>
      <c r="AQ63" s="3"/>
      <c r="AR63" s="3"/>
      <c r="AS63" s="3"/>
      <c r="AT63" s="3"/>
    </row>
    <row r="64" spans="1:46" x14ac:dyDescent="0.2">
      <c r="C64" s="4"/>
      <c r="D64" s="179"/>
      <c r="E64" s="3"/>
      <c r="F64" s="163"/>
      <c r="G64" s="3"/>
      <c r="H64" s="82"/>
      <c r="I64" s="4"/>
      <c r="J64" s="179"/>
      <c r="K64" s="3"/>
      <c r="L64" s="163"/>
      <c r="M64" s="3"/>
      <c r="N64" s="82"/>
      <c r="O64" s="3"/>
      <c r="P64" s="179"/>
      <c r="Q64" s="3"/>
      <c r="R64" s="163"/>
      <c r="S64" s="3"/>
      <c r="T64" s="82"/>
      <c r="U64" s="3"/>
      <c r="V64" s="179"/>
      <c r="W64" s="3"/>
      <c r="X64" s="163"/>
      <c r="Y64" s="3"/>
      <c r="Z64" s="82"/>
      <c r="AA64" s="3"/>
      <c r="AB64" s="179"/>
      <c r="AC64" s="3"/>
      <c r="AD64" s="163"/>
      <c r="AE64" s="3"/>
      <c r="AF64" s="82"/>
      <c r="AG64" s="3"/>
      <c r="AH64" s="179"/>
      <c r="AI64" s="3"/>
      <c r="AJ64" s="163"/>
      <c r="AK64" s="3"/>
      <c r="AL64" s="82"/>
      <c r="AM64" s="3"/>
      <c r="AN64" s="179"/>
      <c r="AO64" s="3"/>
      <c r="AP64" s="163"/>
      <c r="AQ64" s="3"/>
      <c r="AR64" s="82"/>
      <c r="AS64" s="3"/>
      <c r="AT64" s="3"/>
    </row>
    <row r="65" spans="3:46" x14ac:dyDescent="0.2">
      <c r="C65" s="4"/>
      <c r="D65" s="179"/>
      <c r="E65" s="3"/>
      <c r="F65" s="163"/>
      <c r="G65" s="3"/>
      <c r="H65" s="82"/>
      <c r="I65" s="4"/>
      <c r="J65" s="179"/>
      <c r="K65" s="3"/>
      <c r="L65" s="163"/>
      <c r="M65" s="3"/>
      <c r="N65" s="82"/>
      <c r="O65" s="3"/>
      <c r="P65" s="179"/>
      <c r="Q65" s="3"/>
      <c r="R65" s="163"/>
      <c r="S65" s="3"/>
      <c r="T65" s="82"/>
      <c r="U65" s="3"/>
      <c r="V65" s="179"/>
      <c r="W65" s="3"/>
      <c r="X65" s="163"/>
      <c r="Y65" s="3"/>
      <c r="Z65" s="82"/>
      <c r="AA65" s="3"/>
      <c r="AB65" s="179"/>
      <c r="AC65" s="3"/>
      <c r="AD65" s="163"/>
      <c r="AE65" s="3"/>
      <c r="AF65" s="82"/>
      <c r="AG65" s="3"/>
      <c r="AH65" s="179"/>
      <c r="AI65" s="3"/>
      <c r="AJ65" s="163"/>
      <c r="AK65" s="3"/>
      <c r="AL65" s="82"/>
      <c r="AM65" s="3"/>
      <c r="AN65" s="179"/>
      <c r="AO65" s="3"/>
      <c r="AP65" s="163"/>
      <c r="AQ65" s="3"/>
      <c r="AR65" s="82"/>
      <c r="AS65" s="3"/>
      <c r="AT65" s="3"/>
    </row>
    <row r="66" spans="3:46" x14ac:dyDescent="0.2">
      <c r="C66" s="4"/>
      <c r="D66" s="179"/>
      <c r="E66" s="3"/>
      <c r="F66" s="163"/>
      <c r="G66" s="3"/>
      <c r="H66" s="82"/>
      <c r="I66" s="4"/>
      <c r="J66" s="179"/>
      <c r="K66" s="3"/>
      <c r="L66" s="163"/>
      <c r="M66" s="3"/>
      <c r="N66" s="82"/>
      <c r="O66" s="3"/>
      <c r="P66" s="179"/>
      <c r="Q66" s="3"/>
      <c r="R66" s="163"/>
      <c r="S66" s="3"/>
      <c r="T66" s="82"/>
      <c r="U66" s="3"/>
      <c r="V66" s="179"/>
      <c r="W66" s="3"/>
      <c r="X66" s="163"/>
      <c r="Y66" s="3"/>
      <c r="Z66" s="82"/>
      <c r="AA66" s="3"/>
      <c r="AB66" s="179"/>
      <c r="AC66" s="3"/>
      <c r="AD66" s="163"/>
      <c r="AE66" s="3"/>
      <c r="AF66" s="82"/>
      <c r="AG66" s="3"/>
      <c r="AH66" s="179"/>
      <c r="AI66" s="3"/>
      <c r="AJ66" s="163"/>
      <c r="AK66" s="3"/>
      <c r="AL66" s="82"/>
      <c r="AM66" s="3"/>
      <c r="AN66" s="179"/>
      <c r="AO66" s="3"/>
      <c r="AP66" s="163"/>
      <c r="AQ66" s="3"/>
      <c r="AR66" s="82"/>
      <c r="AS66" s="3"/>
      <c r="AT66" s="3"/>
    </row>
    <row r="67" spans="3:46" x14ac:dyDescent="0.2">
      <c r="C67" s="4"/>
      <c r="D67" s="179"/>
      <c r="E67" s="3"/>
      <c r="F67" s="163"/>
      <c r="G67" s="3"/>
      <c r="H67" s="82"/>
      <c r="I67" s="4"/>
      <c r="J67" s="179"/>
      <c r="K67" s="3"/>
      <c r="L67" s="163"/>
      <c r="M67" s="3"/>
      <c r="N67" s="82"/>
      <c r="O67" s="3"/>
      <c r="P67" s="179"/>
      <c r="Q67" s="3"/>
      <c r="R67" s="163"/>
      <c r="S67" s="3"/>
      <c r="T67" s="82"/>
      <c r="U67" s="3"/>
      <c r="V67" s="179"/>
      <c r="W67" s="3"/>
      <c r="X67" s="163"/>
      <c r="Y67" s="3"/>
      <c r="Z67" s="82"/>
      <c r="AA67" s="3"/>
      <c r="AB67" s="179"/>
      <c r="AC67" s="3"/>
      <c r="AD67" s="163"/>
      <c r="AE67" s="3"/>
      <c r="AF67" s="82"/>
      <c r="AG67" s="3"/>
      <c r="AH67" s="179"/>
      <c r="AI67" s="3"/>
      <c r="AJ67" s="163"/>
      <c r="AK67" s="3"/>
      <c r="AL67" s="82"/>
      <c r="AM67" s="3"/>
      <c r="AN67" s="179"/>
      <c r="AO67" s="3"/>
      <c r="AP67" s="163"/>
      <c r="AQ67" s="3"/>
      <c r="AR67" s="82"/>
      <c r="AS67" s="3"/>
      <c r="AT67" s="3"/>
    </row>
    <row r="68" spans="3:46" x14ac:dyDescent="0.2">
      <c r="C68" s="4"/>
      <c r="D68" s="179"/>
      <c r="E68" s="3"/>
      <c r="F68" s="163"/>
      <c r="G68" s="3"/>
      <c r="H68" s="82"/>
      <c r="I68" s="4"/>
      <c r="J68" s="179"/>
      <c r="K68" s="3"/>
      <c r="L68" s="163"/>
      <c r="M68" s="3"/>
      <c r="N68" s="82"/>
      <c r="O68" s="3"/>
      <c r="P68" s="179"/>
      <c r="Q68" s="3"/>
      <c r="R68" s="163"/>
      <c r="S68" s="3"/>
      <c r="T68" s="82"/>
      <c r="U68" s="3"/>
      <c r="V68" s="179"/>
      <c r="W68" s="3"/>
      <c r="X68" s="163"/>
      <c r="Y68" s="3"/>
      <c r="Z68" s="82"/>
      <c r="AA68" s="3"/>
      <c r="AB68" s="179"/>
      <c r="AC68" s="3"/>
      <c r="AD68" s="163"/>
      <c r="AE68" s="3"/>
      <c r="AF68" s="82"/>
      <c r="AG68" s="3"/>
      <c r="AH68" s="179"/>
      <c r="AI68" s="3"/>
      <c r="AJ68" s="163"/>
      <c r="AK68" s="3"/>
      <c r="AL68" s="82"/>
      <c r="AM68" s="3"/>
      <c r="AN68" s="179"/>
      <c r="AO68" s="3"/>
      <c r="AP68" s="163"/>
      <c r="AQ68" s="3"/>
      <c r="AR68" s="82"/>
      <c r="AS68" s="3"/>
      <c r="AT68" s="3"/>
    </row>
    <row r="69" spans="3:46" x14ac:dyDescent="0.2">
      <c r="C69" s="4"/>
      <c r="D69" s="179"/>
      <c r="E69" s="3"/>
      <c r="F69" s="163"/>
      <c r="G69" s="3"/>
      <c r="H69" s="82"/>
      <c r="I69" s="4"/>
      <c r="J69" s="179"/>
      <c r="K69" s="3"/>
      <c r="L69" s="163"/>
      <c r="M69" s="3"/>
      <c r="N69" s="82"/>
      <c r="O69" s="3"/>
      <c r="P69" s="179"/>
      <c r="Q69" s="3"/>
      <c r="R69" s="163"/>
      <c r="S69" s="3"/>
      <c r="T69" s="82"/>
      <c r="U69" s="3"/>
      <c r="V69" s="179"/>
      <c r="W69" s="3"/>
      <c r="X69" s="163"/>
      <c r="Y69" s="3"/>
      <c r="Z69" s="82"/>
      <c r="AA69" s="3"/>
      <c r="AB69" s="179"/>
      <c r="AC69" s="3"/>
      <c r="AD69" s="163"/>
      <c r="AE69" s="3"/>
      <c r="AF69" s="82"/>
      <c r="AG69" s="3"/>
      <c r="AH69" s="179"/>
      <c r="AI69" s="3"/>
      <c r="AJ69" s="163"/>
      <c r="AK69" s="3"/>
      <c r="AL69" s="82"/>
      <c r="AM69" s="3"/>
      <c r="AN69" s="179"/>
      <c r="AO69" s="3"/>
      <c r="AP69" s="163"/>
      <c r="AQ69" s="3"/>
      <c r="AR69" s="82"/>
      <c r="AS69" s="3"/>
      <c r="AT69" s="3"/>
    </row>
    <row r="70" spans="3:46" x14ac:dyDescent="0.2">
      <c r="C70" s="4"/>
      <c r="D70" s="179"/>
      <c r="E70" s="3"/>
      <c r="F70" s="163"/>
      <c r="G70" s="3"/>
      <c r="H70" s="82"/>
      <c r="I70" s="4"/>
      <c r="J70" s="179"/>
      <c r="K70" s="3"/>
      <c r="L70" s="163"/>
      <c r="M70" s="3"/>
      <c r="N70" s="82"/>
      <c r="O70" s="3"/>
      <c r="P70" s="179"/>
      <c r="Q70" s="3"/>
      <c r="R70" s="163"/>
      <c r="S70" s="3"/>
      <c r="T70" s="82"/>
      <c r="U70" s="3"/>
      <c r="V70" s="179"/>
      <c r="W70" s="3"/>
      <c r="X70" s="163"/>
      <c r="Y70" s="3"/>
      <c r="Z70" s="82"/>
      <c r="AA70" s="3"/>
      <c r="AB70" s="179"/>
      <c r="AC70" s="3"/>
      <c r="AD70" s="163"/>
      <c r="AE70" s="3"/>
      <c r="AF70" s="82"/>
      <c r="AG70" s="3"/>
      <c r="AH70" s="179"/>
      <c r="AI70" s="3"/>
      <c r="AJ70" s="163"/>
      <c r="AK70" s="3"/>
      <c r="AL70" s="82"/>
      <c r="AM70" s="3"/>
      <c r="AN70" s="179"/>
      <c r="AO70" s="3"/>
      <c r="AP70" s="163"/>
      <c r="AQ70" s="3"/>
      <c r="AR70" s="82"/>
      <c r="AS70" s="3"/>
      <c r="AT70" s="3"/>
    </row>
    <row r="71" spans="3:46" x14ac:dyDescent="0.2">
      <c r="C71" s="4"/>
      <c r="D71" s="179"/>
      <c r="E71" s="3"/>
      <c r="F71" s="163"/>
      <c r="G71" s="3"/>
      <c r="H71" s="82"/>
      <c r="I71" s="4"/>
      <c r="J71" s="179"/>
      <c r="K71" s="3"/>
      <c r="L71" s="163"/>
      <c r="M71" s="3"/>
      <c r="N71" s="82"/>
      <c r="O71" s="3"/>
      <c r="P71" s="179"/>
      <c r="Q71" s="3"/>
      <c r="R71" s="163"/>
      <c r="S71" s="3"/>
      <c r="T71" s="82"/>
      <c r="U71" s="3"/>
      <c r="V71" s="179"/>
      <c r="W71" s="3"/>
      <c r="X71" s="163"/>
      <c r="Y71" s="3"/>
      <c r="Z71" s="82"/>
      <c r="AA71" s="3"/>
      <c r="AB71" s="179"/>
      <c r="AC71" s="3"/>
      <c r="AD71" s="163"/>
      <c r="AE71" s="3"/>
      <c r="AF71" s="82"/>
      <c r="AG71" s="3"/>
      <c r="AH71" s="179"/>
      <c r="AI71" s="3"/>
      <c r="AJ71" s="163"/>
      <c r="AK71" s="3"/>
      <c r="AL71" s="82"/>
      <c r="AM71" s="3"/>
      <c r="AN71" s="179"/>
      <c r="AO71" s="3"/>
      <c r="AP71" s="163"/>
      <c r="AQ71" s="3"/>
      <c r="AR71" s="82"/>
      <c r="AS71" s="3"/>
      <c r="AT71" s="3"/>
    </row>
    <row r="72" spans="3:46" x14ac:dyDescent="0.2">
      <c r="C72" s="4"/>
      <c r="D72" s="179"/>
      <c r="E72" s="3"/>
      <c r="F72" s="163"/>
      <c r="G72" s="3"/>
      <c r="H72" s="82"/>
      <c r="I72" s="4"/>
      <c r="J72" s="179"/>
      <c r="K72" s="3"/>
      <c r="L72" s="163"/>
      <c r="M72" s="3"/>
      <c r="N72" s="82"/>
      <c r="O72" s="3"/>
      <c r="P72" s="179"/>
      <c r="Q72" s="3"/>
      <c r="R72" s="163"/>
      <c r="S72" s="3"/>
      <c r="T72" s="82"/>
      <c r="U72" s="3"/>
      <c r="V72" s="179"/>
      <c r="W72" s="3"/>
      <c r="X72" s="163"/>
      <c r="Y72" s="3"/>
      <c r="Z72" s="82"/>
      <c r="AA72" s="3"/>
      <c r="AB72" s="179"/>
      <c r="AC72" s="3"/>
      <c r="AD72" s="163"/>
      <c r="AE72" s="3"/>
      <c r="AF72" s="82"/>
      <c r="AG72" s="3"/>
      <c r="AH72" s="179"/>
      <c r="AI72" s="3"/>
      <c r="AJ72" s="163"/>
      <c r="AK72" s="3"/>
      <c r="AL72" s="82"/>
      <c r="AM72" s="3"/>
      <c r="AN72" s="179"/>
      <c r="AO72" s="3"/>
      <c r="AP72" s="163"/>
      <c r="AQ72" s="3"/>
      <c r="AR72" s="82"/>
      <c r="AS72" s="3"/>
      <c r="AT72" s="3"/>
    </row>
    <row r="73" spans="3:46" x14ac:dyDescent="0.2">
      <c r="C73" s="4"/>
      <c r="D73" s="179"/>
      <c r="E73" s="3"/>
      <c r="F73" s="163"/>
      <c r="G73" s="3"/>
      <c r="H73" s="82"/>
      <c r="I73" s="4"/>
      <c r="J73" s="179"/>
      <c r="K73" s="3"/>
      <c r="L73" s="163"/>
      <c r="M73" s="3"/>
      <c r="N73" s="82"/>
      <c r="O73" s="3"/>
      <c r="P73" s="179"/>
      <c r="Q73" s="3"/>
      <c r="R73" s="163"/>
      <c r="S73" s="3"/>
      <c r="T73" s="82"/>
      <c r="U73" s="3"/>
      <c r="V73" s="179"/>
      <c r="W73" s="3"/>
      <c r="X73" s="163"/>
      <c r="Y73" s="3"/>
      <c r="Z73" s="82"/>
      <c r="AA73" s="3"/>
      <c r="AB73" s="179"/>
      <c r="AC73" s="3"/>
      <c r="AD73" s="163"/>
      <c r="AE73" s="3"/>
      <c r="AF73" s="82"/>
      <c r="AG73" s="3"/>
      <c r="AH73" s="179"/>
      <c r="AI73" s="3"/>
      <c r="AJ73" s="163"/>
      <c r="AK73" s="3"/>
      <c r="AL73" s="82"/>
      <c r="AM73" s="3"/>
      <c r="AN73" s="179"/>
      <c r="AO73" s="3"/>
      <c r="AP73" s="163"/>
      <c r="AQ73" s="3"/>
      <c r="AR73" s="82"/>
      <c r="AS73" s="3"/>
      <c r="AT73" s="3"/>
    </row>
    <row r="74" spans="3:46" x14ac:dyDescent="0.2">
      <c r="C74" s="4"/>
      <c r="D74" s="179"/>
      <c r="E74" s="3"/>
      <c r="F74" s="163"/>
      <c r="G74" s="3"/>
      <c r="H74" s="82"/>
      <c r="I74" s="4"/>
      <c r="J74" s="179"/>
      <c r="K74" s="3"/>
      <c r="L74" s="163"/>
      <c r="M74" s="3"/>
      <c r="N74" s="82"/>
      <c r="O74" s="3"/>
      <c r="P74" s="179"/>
      <c r="Q74" s="3"/>
      <c r="R74" s="163"/>
      <c r="S74" s="3"/>
      <c r="T74" s="82"/>
      <c r="U74" s="3"/>
      <c r="V74" s="179"/>
      <c r="W74" s="3"/>
      <c r="X74" s="163"/>
      <c r="Y74" s="3"/>
      <c r="Z74" s="82"/>
      <c r="AA74" s="3"/>
      <c r="AB74" s="179"/>
      <c r="AC74" s="3"/>
      <c r="AD74" s="163"/>
      <c r="AE74" s="3"/>
      <c r="AF74" s="82"/>
      <c r="AG74" s="3"/>
      <c r="AH74" s="179"/>
      <c r="AI74" s="3"/>
      <c r="AJ74" s="163"/>
      <c r="AK74" s="3"/>
      <c r="AL74" s="82"/>
      <c r="AM74" s="3"/>
      <c r="AN74" s="179"/>
      <c r="AO74" s="3"/>
      <c r="AP74" s="163"/>
      <c r="AQ74" s="3"/>
      <c r="AR74" s="82"/>
      <c r="AS74" s="3"/>
      <c r="AT74" s="3"/>
    </row>
    <row r="75" spans="3:46" x14ac:dyDescent="0.2">
      <c r="C75" s="4"/>
      <c r="D75" s="179"/>
      <c r="E75" s="3"/>
      <c r="F75" s="163"/>
      <c r="G75" s="3"/>
      <c r="H75" s="82"/>
      <c r="I75" s="4"/>
      <c r="J75" s="179"/>
      <c r="K75" s="3"/>
      <c r="L75" s="163"/>
      <c r="M75" s="3"/>
      <c r="N75" s="82"/>
      <c r="O75" s="3"/>
      <c r="P75" s="179"/>
      <c r="Q75" s="3"/>
      <c r="R75" s="163"/>
      <c r="S75" s="3"/>
      <c r="T75" s="82"/>
      <c r="U75" s="3"/>
      <c r="V75" s="179"/>
      <c r="W75" s="3"/>
      <c r="X75" s="163"/>
      <c r="Y75" s="3"/>
      <c r="Z75" s="82"/>
      <c r="AA75" s="3"/>
      <c r="AB75" s="179"/>
      <c r="AC75" s="3"/>
      <c r="AD75" s="163"/>
      <c r="AE75" s="3"/>
      <c r="AF75" s="82"/>
      <c r="AG75" s="3"/>
      <c r="AH75" s="179"/>
      <c r="AI75" s="3"/>
      <c r="AJ75" s="163"/>
      <c r="AK75" s="3"/>
      <c r="AL75" s="82"/>
      <c r="AM75" s="3"/>
      <c r="AN75" s="179"/>
      <c r="AO75" s="3"/>
      <c r="AP75" s="163"/>
      <c r="AQ75" s="3"/>
      <c r="AR75" s="82"/>
      <c r="AS75" s="3"/>
      <c r="AT75" s="3"/>
    </row>
    <row r="76" spans="3:46" x14ac:dyDescent="0.2">
      <c r="C76" s="4"/>
      <c r="D76" s="179"/>
      <c r="E76" s="3"/>
      <c r="F76" s="163"/>
      <c r="G76" s="3"/>
      <c r="H76" s="82"/>
      <c r="I76" s="4"/>
      <c r="J76" s="179"/>
      <c r="K76" s="3"/>
      <c r="L76" s="163"/>
      <c r="M76" s="3"/>
      <c r="N76" s="82"/>
      <c r="O76" s="3"/>
      <c r="P76" s="179"/>
      <c r="Q76" s="3"/>
      <c r="R76" s="163"/>
      <c r="S76" s="3"/>
      <c r="T76" s="82"/>
      <c r="U76" s="3"/>
      <c r="V76" s="179"/>
      <c r="W76" s="3"/>
      <c r="X76" s="163"/>
      <c r="Y76" s="3"/>
      <c r="Z76" s="82"/>
      <c r="AA76" s="3"/>
      <c r="AB76" s="179"/>
      <c r="AC76" s="3"/>
      <c r="AD76" s="163"/>
      <c r="AE76" s="3"/>
      <c r="AF76" s="82"/>
      <c r="AG76" s="3"/>
      <c r="AH76" s="179"/>
      <c r="AI76" s="3"/>
      <c r="AJ76" s="163"/>
      <c r="AK76" s="3"/>
      <c r="AL76" s="82"/>
      <c r="AM76" s="3"/>
      <c r="AN76" s="179"/>
      <c r="AO76" s="3"/>
      <c r="AP76" s="163"/>
      <c r="AQ76" s="3"/>
      <c r="AR76" s="82"/>
      <c r="AS76" s="3"/>
      <c r="AT76" s="3"/>
    </row>
    <row r="77" spans="3:46" x14ac:dyDescent="0.2">
      <c r="E77" s="3"/>
      <c r="F77" s="163"/>
      <c r="G77" s="3"/>
      <c r="H77" s="82"/>
      <c r="K77" s="3"/>
      <c r="L77" s="163"/>
      <c r="M77" s="3"/>
      <c r="N77" s="82"/>
      <c r="O77" s="3"/>
      <c r="P77" s="179"/>
      <c r="Q77" s="3"/>
      <c r="R77" s="163"/>
      <c r="S77" s="3"/>
      <c r="T77" s="82"/>
      <c r="U77" s="3"/>
      <c r="V77" s="179"/>
      <c r="W77" s="3"/>
      <c r="X77" s="163"/>
      <c r="Y77" s="3"/>
      <c r="Z77" s="82"/>
      <c r="AA77" s="3"/>
      <c r="AB77" s="179"/>
      <c r="AC77" s="3"/>
      <c r="AD77" s="163"/>
      <c r="AE77" s="3"/>
      <c r="AF77" s="82"/>
      <c r="AG77" s="3"/>
      <c r="AH77" s="179"/>
      <c r="AI77" s="3"/>
      <c r="AJ77" s="163"/>
      <c r="AK77" s="3"/>
      <c r="AL77" s="82"/>
      <c r="AM77" s="3"/>
      <c r="AN77" s="179"/>
      <c r="AO77" s="3"/>
      <c r="AP77" s="163"/>
      <c r="AQ77" s="3"/>
      <c r="AR77" s="82"/>
    </row>
    <row r="78" spans="3:46" x14ac:dyDescent="0.2">
      <c r="E78" s="3"/>
      <c r="F78" s="163"/>
      <c r="G78" s="3"/>
      <c r="H78" s="82"/>
      <c r="K78" s="3"/>
      <c r="L78" s="163"/>
      <c r="M78" s="3"/>
      <c r="N78" s="82"/>
      <c r="O78" s="3"/>
      <c r="P78" s="179"/>
      <c r="Q78" s="3"/>
      <c r="R78" s="163"/>
      <c r="S78" s="3"/>
      <c r="T78" s="82"/>
      <c r="U78" s="3"/>
      <c r="V78" s="179"/>
      <c r="W78" s="3"/>
      <c r="X78" s="163"/>
      <c r="Y78" s="3"/>
      <c r="Z78" s="82"/>
      <c r="AA78" s="3"/>
      <c r="AB78" s="179"/>
      <c r="AC78" s="3"/>
      <c r="AD78" s="163"/>
      <c r="AE78" s="3"/>
      <c r="AF78" s="82"/>
      <c r="AG78" s="3"/>
      <c r="AH78" s="179"/>
      <c r="AI78" s="3"/>
      <c r="AJ78" s="163"/>
      <c r="AK78" s="3"/>
      <c r="AL78" s="82"/>
      <c r="AM78" s="3"/>
      <c r="AN78" s="179"/>
      <c r="AO78" s="3"/>
      <c r="AP78" s="163"/>
      <c r="AQ78" s="3"/>
      <c r="AR78" s="82"/>
    </row>
    <row r="79" spans="3:46" x14ac:dyDescent="0.2">
      <c r="E79" s="3"/>
      <c r="F79" s="163"/>
      <c r="G79" s="3"/>
      <c r="H79" s="82"/>
      <c r="K79" s="3"/>
      <c r="L79" s="163"/>
      <c r="M79" s="3"/>
      <c r="N79" s="82"/>
      <c r="O79" s="3"/>
      <c r="P79" s="179"/>
      <c r="Q79" s="3"/>
      <c r="R79" s="163"/>
      <c r="S79" s="3"/>
      <c r="T79" s="82"/>
      <c r="U79" s="3"/>
      <c r="V79" s="179"/>
      <c r="W79" s="3"/>
      <c r="X79" s="163"/>
      <c r="Y79" s="3"/>
      <c r="Z79" s="82"/>
      <c r="AA79" s="3"/>
      <c r="AB79" s="179"/>
      <c r="AC79" s="3"/>
      <c r="AD79" s="163"/>
      <c r="AE79" s="3"/>
      <c r="AF79" s="82"/>
      <c r="AG79" s="3"/>
      <c r="AH79" s="179"/>
      <c r="AI79" s="3"/>
      <c r="AJ79" s="163"/>
      <c r="AK79" s="3"/>
      <c r="AL79" s="82"/>
      <c r="AM79" s="3"/>
      <c r="AN79" s="179"/>
      <c r="AO79" s="3"/>
      <c r="AP79" s="163"/>
      <c r="AQ79" s="3"/>
      <c r="AR79" s="82"/>
    </row>
    <row r="80" spans="3:46" x14ac:dyDescent="0.2">
      <c r="E80" s="3"/>
      <c r="F80" s="163"/>
      <c r="G80" s="3"/>
      <c r="H80" s="82"/>
      <c r="K80" s="3"/>
      <c r="L80" s="163"/>
      <c r="M80" s="3"/>
      <c r="N80" s="82"/>
      <c r="O80" s="3"/>
      <c r="P80" s="179"/>
      <c r="Q80" s="3"/>
      <c r="R80" s="163"/>
      <c r="S80" s="3"/>
      <c r="T80" s="82"/>
      <c r="U80" s="3"/>
      <c r="V80" s="179"/>
      <c r="W80" s="3"/>
      <c r="X80" s="163"/>
      <c r="Y80" s="3"/>
      <c r="Z80" s="82"/>
      <c r="AA80" s="3"/>
      <c r="AB80" s="179"/>
      <c r="AC80" s="3"/>
      <c r="AD80" s="163"/>
      <c r="AE80" s="3"/>
      <c r="AF80" s="82"/>
      <c r="AG80" s="3"/>
      <c r="AH80" s="179"/>
      <c r="AI80" s="3"/>
      <c r="AJ80" s="163"/>
      <c r="AK80" s="3"/>
      <c r="AL80" s="82"/>
      <c r="AM80" s="3"/>
      <c r="AN80" s="179"/>
      <c r="AO80" s="3"/>
      <c r="AP80" s="163"/>
      <c r="AQ80" s="3"/>
      <c r="AR80" s="82"/>
    </row>
    <row r="81" spans="5:44" x14ac:dyDescent="0.2">
      <c r="E81" s="3"/>
      <c r="F81" s="163"/>
      <c r="G81" s="3"/>
      <c r="H81" s="82"/>
      <c r="K81" s="3"/>
      <c r="L81" s="163"/>
      <c r="M81" s="3"/>
      <c r="N81" s="82"/>
      <c r="O81" s="3"/>
      <c r="P81" s="179"/>
      <c r="Q81" s="3"/>
      <c r="R81" s="163"/>
      <c r="S81" s="3"/>
      <c r="T81" s="82"/>
      <c r="U81" s="3"/>
      <c r="V81" s="179"/>
      <c r="W81" s="3"/>
      <c r="X81" s="163"/>
      <c r="Y81" s="3"/>
      <c r="Z81" s="82"/>
      <c r="AA81" s="3"/>
      <c r="AB81" s="179"/>
      <c r="AC81" s="3"/>
      <c r="AD81" s="163"/>
      <c r="AE81" s="3"/>
      <c r="AF81" s="82"/>
      <c r="AG81" s="3"/>
      <c r="AH81" s="179"/>
      <c r="AI81" s="3"/>
      <c r="AJ81" s="163"/>
      <c r="AK81" s="3"/>
      <c r="AL81" s="82"/>
      <c r="AM81" s="3"/>
      <c r="AN81" s="179"/>
      <c r="AO81" s="3"/>
      <c r="AP81" s="163"/>
      <c r="AQ81" s="3"/>
      <c r="AR81" s="82"/>
    </row>
    <row r="82" spans="5:44" x14ac:dyDescent="0.2">
      <c r="E82" s="3"/>
      <c r="F82" s="163"/>
      <c r="G82" s="3"/>
      <c r="H82" s="82"/>
      <c r="K82" s="3"/>
      <c r="L82" s="163"/>
      <c r="M82" s="3"/>
      <c r="N82" s="82"/>
      <c r="O82" s="3"/>
      <c r="P82" s="179"/>
      <c r="Q82" s="3"/>
      <c r="R82" s="163"/>
      <c r="S82" s="3"/>
      <c r="T82" s="82"/>
      <c r="U82" s="3"/>
      <c r="V82" s="179"/>
      <c r="W82" s="3"/>
      <c r="X82" s="163"/>
      <c r="Y82" s="3"/>
      <c r="Z82" s="82"/>
      <c r="AA82" s="3"/>
      <c r="AB82" s="179"/>
      <c r="AC82" s="3"/>
      <c r="AD82" s="163"/>
      <c r="AE82" s="3"/>
      <c r="AF82" s="82"/>
      <c r="AG82" s="3"/>
      <c r="AH82" s="179"/>
      <c r="AI82" s="3"/>
      <c r="AJ82" s="163"/>
      <c r="AK82" s="3"/>
      <c r="AL82" s="82"/>
      <c r="AM82" s="3"/>
      <c r="AN82" s="179"/>
      <c r="AO82" s="3"/>
      <c r="AP82" s="163"/>
      <c r="AQ82" s="3"/>
      <c r="AR82" s="82"/>
    </row>
    <row r="83" spans="5:44" x14ac:dyDescent="0.2">
      <c r="E83" s="3"/>
      <c r="F83" s="163"/>
      <c r="G83" s="3"/>
      <c r="H83" s="82"/>
      <c r="K83" s="3"/>
      <c r="L83" s="163"/>
      <c r="M83" s="3"/>
      <c r="N83" s="82"/>
      <c r="O83" s="3"/>
      <c r="P83" s="179"/>
      <c r="Q83" s="3"/>
      <c r="R83" s="163"/>
      <c r="S83" s="3"/>
      <c r="T83" s="82"/>
      <c r="U83" s="3"/>
      <c r="V83" s="179"/>
      <c r="W83" s="3"/>
      <c r="X83" s="163"/>
      <c r="Y83" s="3"/>
      <c r="Z83" s="82"/>
      <c r="AA83" s="3"/>
      <c r="AB83" s="179"/>
      <c r="AC83" s="3"/>
      <c r="AD83" s="163"/>
      <c r="AE83" s="3"/>
      <c r="AF83" s="82"/>
      <c r="AG83" s="3"/>
      <c r="AH83" s="179"/>
      <c r="AI83" s="3"/>
      <c r="AJ83" s="163"/>
      <c r="AK83" s="3"/>
      <c r="AL83" s="82"/>
      <c r="AM83" s="3"/>
      <c r="AN83" s="179"/>
      <c r="AO83" s="3"/>
      <c r="AP83" s="163"/>
      <c r="AQ83" s="3"/>
      <c r="AR83" s="82"/>
    </row>
    <row r="84" spans="5:44" x14ac:dyDescent="0.2">
      <c r="E84" s="3"/>
      <c r="F84" s="163"/>
      <c r="G84" s="3"/>
      <c r="H84" s="82"/>
      <c r="K84" s="3"/>
      <c r="L84" s="163"/>
      <c r="M84" s="3"/>
      <c r="N84" s="82"/>
      <c r="O84" s="3"/>
      <c r="P84" s="179"/>
      <c r="Q84" s="3"/>
      <c r="R84" s="163"/>
      <c r="S84" s="3"/>
      <c r="T84" s="82"/>
      <c r="U84" s="3"/>
      <c r="V84" s="179"/>
      <c r="W84" s="3"/>
      <c r="X84" s="163"/>
      <c r="Y84" s="3"/>
      <c r="Z84" s="82"/>
      <c r="AA84" s="3"/>
      <c r="AB84" s="179"/>
      <c r="AC84" s="3"/>
      <c r="AD84" s="163"/>
      <c r="AE84" s="3"/>
      <c r="AF84" s="82"/>
      <c r="AG84" s="3"/>
      <c r="AH84" s="179"/>
      <c r="AI84" s="3"/>
      <c r="AJ84" s="163"/>
      <c r="AK84" s="3"/>
      <c r="AL84" s="82"/>
      <c r="AM84" s="3"/>
      <c r="AN84" s="179"/>
      <c r="AO84" s="3"/>
      <c r="AP84" s="163"/>
      <c r="AQ84" s="3"/>
      <c r="AR84" s="82"/>
    </row>
    <row r="85" spans="5:44" x14ac:dyDescent="0.2">
      <c r="E85" s="3"/>
      <c r="F85" s="163"/>
      <c r="G85" s="3"/>
      <c r="H85" s="82"/>
      <c r="K85" s="3"/>
      <c r="L85" s="163"/>
      <c r="M85" s="3"/>
      <c r="N85" s="82"/>
      <c r="O85" s="3"/>
      <c r="P85" s="179"/>
      <c r="Q85" s="3"/>
      <c r="R85" s="163"/>
      <c r="S85" s="3"/>
      <c r="T85" s="82"/>
      <c r="U85" s="3"/>
      <c r="V85" s="179"/>
      <c r="W85" s="3"/>
      <c r="X85" s="163"/>
      <c r="Y85" s="3"/>
      <c r="Z85" s="82"/>
      <c r="AA85" s="3"/>
      <c r="AB85" s="179"/>
      <c r="AC85" s="3"/>
      <c r="AD85" s="163"/>
      <c r="AE85" s="3"/>
      <c r="AF85" s="82"/>
      <c r="AG85" s="3"/>
      <c r="AH85" s="179"/>
      <c r="AI85" s="3"/>
      <c r="AJ85" s="163"/>
      <c r="AK85" s="3"/>
      <c r="AL85" s="82"/>
      <c r="AM85" s="3"/>
      <c r="AN85" s="179"/>
      <c r="AO85" s="3"/>
      <c r="AP85" s="163"/>
      <c r="AQ85" s="3"/>
      <c r="AR85" s="82"/>
    </row>
    <row r="86" spans="5:44" x14ac:dyDescent="0.2">
      <c r="E86" s="3"/>
      <c r="F86" s="163"/>
      <c r="G86" s="3"/>
      <c r="H86" s="82"/>
      <c r="K86" s="3"/>
      <c r="L86" s="163"/>
      <c r="M86" s="3"/>
      <c r="N86" s="82"/>
      <c r="O86" s="3"/>
      <c r="P86" s="179"/>
      <c r="Q86" s="3"/>
      <c r="R86" s="163"/>
      <c r="S86" s="3"/>
      <c r="T86" s="82"/>
      <c r="U86" s="3"/>
      <c r="V86" s="179"/>
      <c r="W86" s="3"/>
      <c r="X86" s="163"/>
      <c r="Y86" s="3"/>
      <c r="Z86" s="82"/>
      <c r="AA86" s="3"/>
      <c r="AB86" s="179"/>
      <c r="AC86" s="3"/>
      <c r="AD86" s="163"/>
      <c r="AE86" s="3"/>
      <c r="AF86" s="82"/>
      <c r="AG86" s="3"/>
      <c r="AH86" s="179"/>
      <c r="AI86" s="3"/>
      <c r="AJ86" s="163"/>
      <c r="AK86" s="3"/>
      <c r="AL86" s="82"/>
      <c r="AM86" s="3"/>
      <c r="AN86" s="179"/>
      <c r="AO86" s="3"/>
      <c r="AP86" s="163"/>
      <c r="AQ86" s="3"/>
      <c r="AR86" s="82"/>
    </row>
    <row r="87" spans="5:44" x14ac:dyDescent="0.2">
      <c r="E87" s="3"/>
      <c r="F87" s="163"/>
      <c r="G87" s="3"/>
      <c r="H87" s="82"/>
      <c r="K87" s="3"/>
      <c r="L87" s="163"/>
      <c r="M87" s="3"/>
      <c r="N87" s="82"/>
      <c r="O87" s="3"/>
      <c r="P87" s="179"/>
      <c r="Q87" s="3"/>
      <c r="R87" s="163"/>
      <c r="S87" s="3"/>
      <c r="T87" s="82"/>
      <c r="U87" s="3"/>
      <c r="V87" s="179"/>
      <c r="W87" s="3"/>
      <c r="X87" s="163"/>
      <c r="Y87" s="3"/>
      <c r="Z87" s="82"/>
      <c r="AA87" s="3"/>
      <c r="AB87" s="179"/>
      <c r="AC87" s="3"/>
      <c r="AD87" s="163"/>
      <c r="AE87" s="3"/>
      <c r="AF87" s="82"/>
      <c r="AG87" s="3"/>
      <c r="AH87" s="179"/>
      <c r="AI87" s="3"/>
      <c r="AJ87" s="163"/>
      <c r="AK87" s="3"/>
      <c r="AL87" s="82"/>
      <c r="AM87" s="3"/>
      <c r="AN87" s="179"/>
      <c r="AO87" s="3"/>
      <c r="AP87" s="163"/>
      <c r="AQ87" s="3"/>
      <c r="AR87" s="82"/>
    </row>
    <row r="88" spans="5:44" x14ac:dyDescent="0.2">
      <c r="E88" s="3"/>
      <c r="F88" s="163"/>
      <c r="G88" s="3"/>
      <c r="H88" s="82"/>
      <c r="K88" s="3"/>
      <c r="L88" s="163"/>
      <c r="M88" s="3"/>
      <c r="N88" s="82"/>
      <c r="O88" s="3"/>
      <c r="P88" s="179"/>
      <c r="Q88" s="3"/>
      <c r="R88" s="163"/>
      <c r="S88" s="3"/>
      <c r="T88" s="82"/>
      <c r="U88" s="3"/>
      <c r="V88" s="179"/>
      <c r="W88" s="3"/>
      <c r="X88" s="163"/>
      <c r="Y88" s="3"/>
      <c r="Z88" s="82"/>
      <c r="AA88" s="3"/>
      <c r="AB88" s="179"/>
      <c r="AC88" s="3"/>
      <c r="AD88" s="163"/>
      <c r="AE88" s="3"/>
      <c r="AF88" s="82"/>
      <c r="AG88" s="3"/>
      <c r="AH88" s="179"/>
      <c r="AI88" s="3"/>
      <c r="AJ88" s="163"/>
      <c r="AK88" s="3"/>
      <c r="AL88" s="82"/>
      <c r="AM88" s="3"/>
      <c r="AN88" s="179"/>
      <c r="AO88" s="3"/>
      <c r="AP88" s="163"/>
      <c r="AQ88" s="3"/>
      <c r="AR88" s="82"/>
    </row>
    <row r="89" spans="5:44" x14ac:dyDescent="0.2">
      <c r="E89" s="3"/>
      <c r="F89" s="163"/>
      <c r="G89" s="3"/>
      <c r="H89" s="82"/>
      <c r="K89" s="3"/>
      <c r="L89" s="163"/>
      <c r="M89" s="3"/>
      <c r="N89" s="82"/>
      <c r="O89" s="3"/>
      <c r="P89" s="179"/>
      <c r="Q89" s="3"/>
      <c r="R89" s="163"/>
      <c r="S89" s="3"/>
      <c r="T89" s="82"/>
      <c r="U89" s="3"/>
      <c r="V89" s="179"/>
      <c r="W89" s="3"/>
      <c r="X89" s="163"/>
      <c r="Y89" s="3"/>
      <c r="Z89" s="82"/>
      <c r="AA89" s="3"/>
      <c r="AB89" s="179"/>
      <c r="AC89" s="3"/>
      <c r="AD89" s="163"/>
      <c r="AE89" s="3"/>
      <c r="AF89" s="82"/>
      <c r="AG89" s="3"/>
      <c r="AH89" s="179"/>
      <c r="AI89" s="3"/>
      <c r="AJ89" s="163"/>
      <c r="AK89" s="3"/>
      <c r="AL89" s="82"/>
      <c r="AM89" s="3"/>
      <c r="AN89" s="179"/>
      <c r="AO89" s="3"/>
      <c r="AP89" s="163"/>
      <c r="AQ89" s="3"/>
      <c r="AR89" s="82"/>
    </row>
    <row r="90" spans="5:44" x14ac:dyDescent="0.2">
      <c r="E90" s="3"/>
      <c r="F90" s="163"/>
      <c r="G90" s="3"/>
      <c r="H90" s="82"/>
      <c r="K90" s="3"/>
      <c r="L90" s="163"/>
      <c r="M90" s="3"/>
      <c r="N90" s="82"/>
      <c r="O90" s="3"/>
      <c r="P90" s="179"/>
      <c r="Q90" s="3"/>
      <c r="R90" s="163"/>
      <c r="S90" s="3"/>
      <c r="T90" s="82"/>
      <c r="U90" s="3"/>
      <c r="V90" s="179"/>
      <c r="W90" s="3"/>
      <c r="X90" s="163"/>
      <c r="Y90" s="3"/>
      <c r="Z90" s="82"/>
      <c r="AA90" s="3"/>
      <c r="AB90" s="179"/>
      <c r="AC90" s="3"/>
      <c r="AD90" s="163"/>
      <c r="AE90" s="3"/>
      <c r="AF90" s="82"/>
      <c r="AG90" s="3"/>
      <c r="AH90" s="179"/>
      <c r="AI90" s="3"/>
      <c r="AJ90" s="163"/>
      <c r="AK90" s="3"/>
      <c r="AL90" s="82"/>
      <c r="AM90" s="3"/>
      <c r="AN90" s="179"/>
      <c r="AO90" s="3"/>
      <c r="AP90" s="163"/>
      <c r="AQ90" s="3"/>
      <c r="AR90" s="82"/>
    </row>
    <row r="91" spans="5:44" x14ac:dyDescent="0.2">
      <c r="E91"/>
      <c r="H91" s="81"/>
      <c r="K91"/>
      <c r="N91" s="81"/>
      <c r="O91"/>
      <c r="Q91"/>
      <c r="T91" s="81"/>
      <c r="U91"/>
      <c r="W91"/>
      <c r="Z91" s="81"/>
      <c r="AA91"/>
      <c r="AC91"/>
      <c r="AF91" s="81"/>
      <c r="AG91"/>
      <c r="AI91"/>
      <c r="AL91" s="81"/>
      <c r="AM91"/>
      <c r="AO91"/>
      <c r="AR91" s="81"/>
    </row>
    <row r="92" spans="5:44" x14ac:dyDescent="0.2">
      <c r="E92"/>
      <c r="H92" s="81"/>
      <c r="K92"/>
      <c r="N92" s="81"/>
      <c r="O92"/>
      <c r="Q92"/>
      <c r="T92" s="81"/>
      <c r="U92"/>
      <c r="W92"/>
      <c r="Z92" s="81"/>
      <c r="AA92"/>
      <c r="AC92"/>
      <c r="AF92" s="81"/>
      <c r="AG92"/>
      <c r="AI92"/>
      <c r="AL92" s="81"/>
      <c r="AM92"/>
      <c r="AO92"/>
      <c r="AR92" s="81"/>
    </row>
    <row r="93" spans="5:44" x14ac:dyDescent="0.2">
      <c r="E93"/>
      <c r="H93" s="81"/>
      <c r="K93"/>
      <c r="N93" s="81"/>
      <c r="O93"/>
      <c r="Q93"/>
      <c r="T93" s="81"/>
      <c r="U93"/>
      <c r="W93"/>
      <c r="Z93" s="81"/>
      <c r="AA93"/>
      <c r="AC93"/>
      <c r="AF93" s="81"/>
      <c r="AG93"/>
      <c r="AI93"/>
      <c r="AL93" s="81"/>
      <c r="AM93"/>
      <c r="AO93"/>
      <c r="AR93" s="81"/>
    </row>
    <row r="94" spans="5:44" x14ac:dyDescent="0.2">
      <c r="E94"/>
      <c r="H94" s="81"/>
      <c r="K94"/>
      <c r="N94" s="81"/>
      <c r="O94"/>
      <c r="Q94"/>
      <c r="T94" s="81"/>
      <c r="U94"/>
      <c r="W94"/>
      <c r="Z94" s="81"/>
      <c r="AA94"/>
      <c r="AC94"/>
      <c r="AF94" s="81"/>
      <c r="AG94"/>
      <c r="AI94"/>
      <c r="AL94" s="81"/>
      <c r="AM94"/>
      <c r="AO94"/>
      <c r="AR94" s="81"/>
    </row>
    <row r="95" spans="5:44" x14ac:dyDescent="0.2">
      <c r="E95"/>
      <c r="H95" s="81"/>
      <c r="K95"/>
      <c r="N95" s="81"/>
      <c r="O95"/>
      <c r="Q95"/>
      <c r="T95" s="81"/>
      <c r="U95"/>
      <c r="W95"/>
      <c r="Z95" s="81"/>
      <c r="AA95"/>
      <c r="AC95"/>
      <c r="AF95" s="81"/>
      <c r="AG95"/>
      <c r="AI95"/>
      <c r="AL95" s="81"/>
      <c r="AM95"/>
      <c r="AO95"/>
      <c r="AR95" s="81"/>
    </row>
    <row r="96" spans="5:44" x14ac:dyDescent="0.2">
      <c r="E96"/>
      <c r="H96" s="81"/>
      <c r="K96"/>
      <c r="N96" s="81"/>
      <c r="O96"/>
      <c r="Q96"/>
      <c r="T96" s="81"/>
      <c r="U96"/>
      <c r="W96"/>
      <c r="Z96" s="81"/>
      <c r="AA96"/>
      <c r="AC96"/>
      <c r="AF96" s="81"/>
      <c r="AG96"/>
      <c r="AI96"/>
      <c r="AL96" s="81"/>
      <c r="AM96"/>
      <c r="AO96"/>
      <c r="AR96" s="81"/>
    </row>
    <row r="97" spans="5:44" x14ac:dyDescent="0.2">
      <c r="E97"/>
      <c r="H97" s="81"/>
      <c r="K97"/>
      <c r="N97" s="81"/>
      <c r="O97"/>
      <c r="Q97"/>
      <c r="T97" s="81"/>
      <c r="U97"/>
      <c r="W97"/>
      <c r="Z97" s="81"/>
      <c r="AA97"/>
      <c r="AC97"/>
      <c r="AF97" s="81"/>
      <c r="AG97"/>
      <c r="AI97"/>
      <c r="AL97" s="81"/>
      <c r="AM97"/>
      <c r="AO97"/>
      <c r="AR97" s="81"/>
    </row>
    <row r="98" spans="5:44" x14ac:dyDescent="0.2">
      <c r="E98"/>
      <c r="H98" s="81"/>
      <c r="K98"/>
      <c r="N98" s="81"/>
      <c r="O98"/>
      <c r="Q98"/>
      <c r="T98" s="81"/>
      <c r="U98"/>
      <c r="W98"/>
      <c r="Z98" s="81"/>
      <c r="AA98"/>
      <c r="AC98"/>
      <c r="AF98" s="81"/>
      <c r="AG98"/>
      <c r="AI98"/>
      <c r="AL98" s="81"/>
      <c r="AM98"/>
      <c r="AO98"/>
      <c r="AR98" s="81"/>
    </row>
    <row r="99" spans="5:44" x14ac:dyDescent="0.2">
      <c r="E99"/>
      <c r="H99" s="81"/>
      <c r="K99"/>
      <c r="N99" s="81"/>
      <c r="O99"/>
      <c r="Q99"/>
      <c r="T99" s="81"/>
      <c r="U99"/>
      <c r="W99"/>
      <c r="Z99" s="81"/>
      <c r="AA99"/>
      <c r="AC99"/>
      <c r="AF99" s="81"/>
      <c r="AG99"/>
      <c r="AI99"/>
      <c r="AL99" s="81"/>
      <c r="AM99"/>
      <c r="AO99"/>
      <c r="AR99" s="81"/>
    </row>
    <row r="100" spans="5:44" x14ac:dyDescent="0.2">
      <c r="E100"/>
      <c r="H100" s="81"/>
      <c r="K100"/>
      <c r="N100" s="81"/>
      <c r="O100"/>
      <c r="Q100"/>
      <c r="T100" s="81"/>
      <c r="U100"/>
      <c r="W100"/>
      <c r="Z100" s="81"/>
      <c r="AA100"/>
      <c r="AC100"/>
      <c r="AF100" s="81"/>
      <c r="AG100"/>
      <c r="AI100"/>
      <c r="AL100" s="81"/>
      <c r="AM100"/>
      <c r="AO100"/>
      <c r="AR100" s="81"/>
    </row>
    <row r="101" spans="5:44" x14ac:dyDescent="0.2">
      <c r="E101"/>
      <c r="H101" s="81"/>
      <c r="K101"/>
      <c r="N101" s="81"/>
      <c r="O101"/>
      <c r="Q101"/>
      <c r="T101" s="81"/>
      <c r="U101"/>
      <c r="W101"/>
      <c r="Z101" s="81"/>
      <c r="AA101"/>
      <c r="AC101"/>
      <c r="AF101" s="81"/>
      <c r="AG101"/>
      <c r="AI101"/>
      <c r="AL101" s="81"/>
      <c r="AM101"/>
      <c r="AO101"/>
      <c r="AR101" s="81"/>
    </row>
    <row r="102" spans="5:44" x14ac:dyDescent="0.2">
      <c r="E102"/>
      <c r="H102" s="81"/>
      <c r="K102"/>
      <c r="N102" s="81"/>
      <c r="O102"/>
      <c r="Q102"/>
      <c r="T102" s="81"/>
      <c r="U102"/>
      <c r="W102"/>
      <c r="Z102" s="81"/>
      <c r="AA102"/>
      <c r="AC102"/>
      <c r="AF102" s="81"/>
      <c r="AG102"/>
      <c r="AI102"/>
      <c r="AL102" s="81"/>
      <c r="AM102"/>
      <c r="AO102"/>
      <c r="AR102" s="81"/>
    </row>
    <row r="103" spans="5:44" x14ac:dyDescent="0.2">
      <c r="E103"/>
      <c r="H103" s="81"/>
      <c r="K103"/>
      <c r="N103" s="81"/>
      <c r="O103"/>
      <c r="Q103"/>
      <c r="T103" s="81"/>
      <c r="U103"/>
      <c r="W103"/>
      <c r="Z103" s="81"/>
      <c r="AA103"/>
      <c r="AC103"/>
      <c r="AF103" s="81"/>
      <c r="AG103"/>
      <c r="AI103"/>
      <c r="AL103" s="81"/>
      <c r="AM103"/>
      <c r="AO103"/>
      <c r="AR103" s="81"/>
    </row>
    <row r="104" spans="5:44" x14ac:dyDescent="0.2">
      <c r="E104"/>
      <c r="H104" s="81"/>
      <c r="K104"/>
      <c r="N104" s="81"/>
      <c r="O104"/>
      <c r="Q104"/>
      <c r="T104" s="81"/>
      <c r="U104"/>
      <c r="W104"/>
      <c r="Z104" s="81"/>
      <c r="AA104"/>
      <c r="AC104"/>
      <c r="AF104" s="81"/>
      <c r="AG104"/>
      <c r="AI104"/>
      <c r="AL104" s="81"/>
      <c r="AM104"/>
      <c r="AO104"/>
      <c r="AR104" s="81"/>
    </row>
    <row r="105" spans="5:44" x14ac:dyDescent="0.2">
      <c r="E105"/>
      <c r="H105" s="81"/>
      <c r="K105"/>
      <c r="N105" s="81"/>
      <c r="O105"/>
      <c r="Q105"/>
      <c r="T105" s="81"/>
      <c r="U105"/>
      <c r="W105"/>
      <c r="Z105" s="81"/>
      <c r="AA105"/>
      <c r="AC105"/>
      <c r="AF105" s="81"/>
      <c r="AG105"/>
      <c r="AI105"/>
      <c r="AL105" s="81"/>
      <c r="AM105"/>
      <c r="AO105"/>
      <c r="AR105" s="81"/>
    </row>
    <row r="106" spans="5:44" x14ac:dyDescent="0.2">
      <c r="E106"/>
      <c r="H106" s="81"/>
      <c r="K106"/>
      <c r="N106" s="81"/>
      <c r="O106"/>
      <c r="Q106"/>
      <c r="T106" s="81"/>
      <c r="U106"/>
      <c r="W106"/>
      <c r="Z106" s="81"/>
      <c r="AA106"/>
      <c r="AC106"/>
      <c r="AF106" s="81"/>
      <c r="AG106"/>
      <c r="AI106"/>
      <c r="AL106" s="81"/>
      <c r="AM106"/>
      <c r="AO106"/>
      <c r="AR106" s="81"/>
    </row>
    <row r="107" spans="5:44" x14ac:dyDescent="0.2">
      <c r="E107"/>
      <c r="H107" s="81"/>
      <c r="K107"/>
      <c r="N107" s="81"/>
      <c r="O107"/>
      <c r="Q107"/>
      <c r="T107" s="81"/>
      <c r="U107"/>
      <c r="W107"/>
      <c r="Z107" s="81"/>
      <c r="AA107"/>
      <c r="AC107"/>
      <c r="AF107" s="81"/>
      <c r="AG107"/>
      <c r="AI107"/>
      <c r="AL107" s="81"/>
      <c r="AM107"/>
      <c r="AO107"/>
      <c r="AR107" s="81"/>
    </row>
    <row r="108" spans="5:44" x14ac:dyDescent="0.2">
      <c r="E108"/>
      <c r="H108" s="81"/>
      <c r="K108"/>
      <c r="N108" s="81"/>
      <c r="O108"/>
      <c r="Q108"/>
      <c r="T108" s="81"/>
      <c r="U108"/>
      <c r="W108"/>
      <c r="Z108" s="81"/>
      <c r="AA108"/>
      <c r="AC108"/>
      <c r="AF108" s="81"/>
      <c r="AG108"/>
      <c r="AI108"/>
      <c r="AL108" s="81"/>
      <c r="AM108"/>
      <c r="AO108"/>
      <c r="AR108" s="81"/>
    </row>
    <row r="109" spans="5:44" x14ac:dyDescent="0.2">
      <c r="E109"/>
      <c r="H109" s="81"/>
      <c r="K109"/>
      <c r="N109" s="81"/>
      <c r="O109"/>
      <c r="Q109"/>
      <c r="T109" s="81"/>
      <c r="U109"/>
      <c r="W109"/>
      <c r="Z109" s="81"/>
      <c r="AA109"/>
      <c r="AC109"/>
      <c r="AF109" s="81"/>
      <c r="AG109"/>
      <c r="AI109"/>
      <c r="AL109" s="81"/>
      <c r="AM109"/>
      <c r="AO109"/>
      <c r="AR109" s="81"/>
    </row>
    <row r="110" spans="5:44" x14ac:dyDescent="0.2">
      <c r="E110"/>
      <c r="H110" s="81"/>
      <c r="K110"/>
      <c r="N110" s="81"/>
      <c r="O110"/>
      <c r="Q110"/>
      <c r="T110" s="81"/>
      <c r="U110"/>
      <c r="W110"/>
      <c r="Z110" s="81"/>
      <c r="AA110"/>
      <c r="AC110"/>
      <c r="AF110" s="81"/>
      <c r="AG110"/>
      <c r="AI110"/>
      <c r="AL110" s="81"/>
      <c r="AM110"/>
      <c r="AO110"/>
      <c r="AR110" s="81"/>
    </row>
    <row r="111" spans="5:44" x14ac:dyDescent="0.2">
      <c r="E111"/>
      <c r="H111" s="81"/>
      <c r="K111"/>
      <c r="N111" s="81"/>
      <c r="O111"/>
      <c r="Q111"/>
      <c r="T111" s="81"/>
      <c r="U111"/>
      <c r="W111"/>
      <c r="Z111" s="81"/>
      <c r="AA111"/>
      <c r="AC111"/>
      <c r="AF111" s="81"/>
      <c r="AG111"/>
      <c r="AI111"/>
      <c r="AL111" s="81"/>
      <c r="AM111"/>
      <c r="AO111"/>
      <c r="AR111" s="81"/>
    </row>
    <row r="112" spans="5:44" x14ac:dyDescent="0.2">
      <c r="E112"/>
      <c r="H112" s="81"/>
      <c r="K112"/>
      <c r="N112" s="81"/>
      <c r="O112"/>
      <c r="Q112"/>
      <c r="T112" s="81"/>
      <c r="U112"/>
      <c r="W112"/>
      <c r="Z112" s="81"/>
      <c r="AA112"/>
      <c r="AC112"/>
      <c r="AF112" s="81"/>
      <c r="AG112"/>
      <c r="AI112"/>
      <c r="AL112" s="81"/>
      <c r="AM112"/>
      <c r="AO112"/>
      <c r="AR112" s="81"/>
    </row>
    <row r="113" spans="5:44" x14ac:dyDescent="0.2">
      <c r="E113"/>
      <c r="H113" s="81"/>
      <c r="K113"/>
      <c r="N113" s="81"/>
      <c r="O113"/>
      <c r="Q113"/>
      <c r="T113" s="81"/>
      <c r="U113"/>
      <c r="W113"/>
      <c r="Z113" s="81"/>
      <c r="AA113"/>
      <c r="AC113"/>
      <c r="AF113" s="81"/>
      <c r="AG113"/>
      <c r="AI113"/>
      <c r="AL113" s="81"/>
      <c r="AM113"/>
      <c r="AO113"/>
      <c r="AR113" s="81"/>
    </row>
    <row r="114" spans="5:44" x14ac:dyDescent="0.2">
      <c r="E114"/>
      <c r="H114" s="81"/>
      <c r="K114"/>
      <c r="N114" s="81"/>
      <c r="O114"/>
      <c r="Q114"/>
      <c r="T114" s="81"/>
      <c r="U114"/>
      <c r="W114"/>
      <c r="Z114" s="81"/>
      <c r="AA114"/>
      <c r="AC114"/>
      <c r="AF114" s="81"/>
      <c r="AG114"/>
      <c r="AI114"/>
      <c r="AL114" s="81"/>
      <c r="AM114"/>
      <c r="AO114"/>
      <c r="AR114" s="81"/>
    </row>
    <row r="115" spans="5:44" x14ac:dyDescent="0.2">
      <c r="E115"/>
      <c r="H115" s="81"/>
      <c r="K115"/>
      <c r="N115" s="81"/>
      <c r="O115"/>
      <c r="Q115"/>
      <c r="T115" s="81"/>
      <c r="U115"/>
      <c r="W115"/>
      <c r="Z115" s="81"/>
      <c r="AA115"/>
      <c r="AC115"/>
      <c r="AF115" s="81"/>
      <c r="AG115"/>
      <c r="AI115"/>
      <c r="AL115" s="81"/>
      <c r="AM115"/>
      <c r="AO115"/>
      <c r="AR115" s="81"/>
    </row>
    <row r="116" spans="5:44" x14ac:dyDescent="0.2">
      <c r="E116"/>
      <c r="H116" s="81"/>
      <c r="K116"/>
      <c r="N116" s="81"/>
      <c r="O116"/>
      <c r="Q116"/>
      <c r="T116" s="81"/>
      <c r="U116"/>
      <c r="W116"/>
      <c r="Z116" s="81"/>
      <c r="AA116"/>
      <c r="AC116"/>
      <c r="AF116" s="81"/>
      <c r="AG116"/>
      <c r="AI116"/>
      <c r="AL116" s="81"/>
      <c r="AM116"/>
      <c r="AO116"/>
      <c r="AR116" s="81"/>
    </row>
    <row r="117" spans="5:44" x14ac:dyDescent="0.2">
      <c r="E117"/>
      <c r="H117" s="81"/>
      <c r="K117"/>
      <c r="N117" s="81"/>
      <c r="O117"/>
      <c r="Q117"/>
      <c r="T117" s="81"/>
      <c r="U117"/>
      <c r="W117"/>
      <c r="Z117" s="81"/>
      <c r="AA117"/>
      <c r="AC117"/>
      <c r="AF117" s="81"/>
      <c r="AG117"/>
      <c r="AI117"/>
      <c r="AL117" s="81"/>
      <c r="AM117"/>
      <c r="AO117"/>
      <c r="AR117" s="81"/>
    </row>
    <row r="118" spans="5:44" x14ac:dyDescent="0.2">
      <c r="E118"/>
      <c r="H118" s="81"/>
      <c r="K118"/>
      <c r="N118" s="81"/>
      <c r="O118"/>
      <c r="Q118"/>
      <c r="T118" s="81"/>
      <c r="U118"/>
      <c r="W118"/>
      <c r="Z118" s="81"/>
      <c r="AA118"/>
      <c r="AC118"/>
      <c r="AF118" s="81"/>
      <c r="AG118"/>
      <c r="AI118"/>
      <c r="AL118" s="81"/>
      <c r="AM118"/>
      <c r="AO118"/>
      <c r="AR118" s="81"/>
    </row>
    <row r="119" spans="5:44" x14ac:dyDescent="0.2">
      <c r="E119"/>
      <c r="H119" s="81"/>
      <c r="K119"/>
      <c r="N119" s="81"/>
      <c r="O119"/>
      <c r="Q119"/>
      <c r="T119" s="81"/>
      <c r="U119"/>
      <c r="W119"/>
      <c r="Z119" s="81"/>
      <c r="AA119"/>
      <c r="AC119"/>
      <c r="AF119" s="81"/>
      <c r="AG119"/>
      <c r="AI119"/>
      <c r="AL119" s="81"/>
      <c r="AM119"/>
      <c r="AO119"/>
      <c r="AR119" s="81"/>
    </row>
    <row r="120" spans="5:44" x14ac:dyDescent="0.2">
      <c r="E120"/>
      <c r="H120" s="81"/>
      <c r="K120"/>
      <c r="N120" s="81"/>
      <c r="O120"/>
      <c r="Q120"/>
      <c r="T120" s="81"/>
      <c r="U120"/>
      <c r="W120"/>
      <c r="Z120" s="81"/>
      <c r="AA120"/>
      <c r="AC120"/>
      <c r="AF120" s="81"/>
      <c r="AG120"/>
      <c r="AI120"/>
      <c r="AL120" s="81"/>
      <c r="AM120"/>
      <c r="AO120"/>
      <c r="AR120" s="81"/>
    </row>
    <row r="121" spans="5:44" x14ac:dyDescent="0.2">
      <c r="E121"/>
      <c r="H121" s="81"/>
      <c r="K121"/>
      <c r="N121" s="81"/>
      <c r="O121"/>
      <c r="Q121"/>
      <c r="T121" s="81"/>
      <c r="U121"/>
      <c r="W121"/>
      <c r="Z121" s="81"/>
      <c r="AA121"/>
      <c r="AC121"/>
      <c r="AF121" s="81"/>
      <c r="AG121"/>
      <c r="AI121"/>
      <c r="AL121" s="81"/>
      <c r="AM121"/>
      <c r="AO121"/>
      <c r="AR121" s="81"/>
    </row>
    <row r="122" spans="5:44" x14ac:dyDescent="0.2">
      <c r="E122"/>
      <c r="H122" s="81"/>
      <c r="K122"/>
      <c r="N122" s="81"/>
      <c r="O122"/>
      <c r="Q122"/>
      <c r="T122" s="81"/>
      <c r="U122"/>
      <c r="W122"/>
      <c r="Z122" s="81"/>
      <c r="AA122"/>
      <c r="AC122"/>
      <c r="AF122" s="81"/>
      <c r="AG122"/>
      <c r="AI122"/>
      <c r="AL122" s="81"/>
      <c r="AM122"/>
      <c r="AO122"/>
      <c r="AR122" s="81"/>
    </row>
    <row r="123" spans="5:44" x14ac:dyDescent="0.2">
      <c r="E123"/>
      <c r="H123" s="81"/>
      <c r="K123"/>
      <c r="N123" s="81"/>
      <c r="O123"/>
      <c r="Q123"/>
      <c r="T123" s="81"/>
      <c r="U123"/>
      <c r="W123"/>
      <c r="Z123" s="81"/>
      <c r="AA123"/>
      <c r="AC123"/>
      <c r="AF123" s="81"/>
      <c r="AG123"/>
      <c r="AI123"/>
      <c r="AL123" s="81"/>
      <c r="AM123"/>
      <c r="AO123"/>
      <c r="AR123" s="81"/>
    </row>
    <row r="124" spans="5:44" x14ac:dyDescent="0.2">
      <c r="E124"/>
      <c r="H124" s="81"/>
      <c r="K124"/>
      <c r="N124" s="81"/>
      <c r="O124"/>
      <c r="Q124"/>
      <c r="T124" s="81"/>
      <c r="U124"/>
      <c r="W124"/>
      <c r="Z124" s="81"/>
      <c r="AA124"/>
      <c r="AC124"/>
      <c r="AF124" s="81"/>
      <c r="AG124"/>
      <c r="AI124"/>
      <c r="AL124" s="81"/>
      <c r="AM124"/>
      <c r="AO124"/>
      <c r="AR124" s="81"/>
    </row>
    <row r="125" spans="5:44" x14ac:dyDescent="0.2">
      <c r="E125"/>
      <c r="H125" s="81"/>
      <c r="K125"/>
      <c r="N125" s="81"/>
      <c r="O125"/>
      <c r="Q125"/>
      <c r="T125" s="81"/>
      <c r="U125"/>
      <c r="W125"/>
      <c r="Z125" s="81"/>
      <c r="AA125"/>
      <c r="AC125"/>
      <c r="AF125" s="81"/>
      <c r="AG125"/>
      <c r="AI125"/>
      <c r="AL125" s="81"/>
      <c r="AM125"/>
      <c r="AO125"/>
      <c r="AR125" s="81"/>
    </row>
  </sheetData>
  <mergeCells count="37">
    <mergeCell ref="AN4:AN5"/>
    <mergeCell ref="AO4:AO5"/>
    <mergeCell ref="AC4:AC5"/>
    <mergeCell ref="AI4:AI5"/>
    <mergeCell ref="J4:J5"/>
    <mergeCell ref="P4:P5"/>
    <mergeCell ref="V4:V5"/>
    <mergeCell ref="AB4:AB5"/>
    <mergeCell ref="AH4:AH5"/>
    <mergeCell ref="Q4:Q5"/>
    <mergeCell ref="W4:W5"/>
    <mergeCell ref="C4:C5"/>
    <mergeCell ref="C3:H3"/>
    <mergeCell ref="B3:B5"/>
    <mergeCell ref="I3:N3"/>
    <mergeCell ref="I4:I5"/>
    <mergeCell ref="L4:N4"/>
    <mergeCell ref="F4:H4"/>
    <mergeCell ref="E4:E5"/>
    <mergeCell ref="D4:D5"/>
    <mergeCell ref="K4:K5"/>
    <mergeCell ref="A3:A5"/>
    <mergeCell ref="AM3:AR3"/>
    <mergeCell ref="AM4:AM5"/>
    <mergeCell ref="AP4:AR4"/>
    <mergeCell ref="AG3:AL3"/>
    <mergeCell ref="AG4:AG5"/>
    <mergeCell ref="AJ4:AL4"/>
    <mergeCell ref="AA3:AF3"/>
    <mergeCell ref="AA4:AA5"/>
    <mergeCell ref="AD4:AF4"/>
    <mergeCell ref="U3:Z3"/>
    <mergeCell ref="U4:U5"/>
    <mergeCell ref="X4:Z4"/>
    <mergeCell ref="O3:T3"/>
    <mergeCell ref="O4:O5"/>
    <mergeCell ref="R4:T4"/>
  </mergeCells>
  <phoneticPr fontId="0" type="noConversion"/>
  <printOptions horizontalCentered="1" verticalCentered="1"/>
  <pageMargins left="0.19685039370078741" right="0.19685039370078741" top="0.78740157480314965" bottom="0.39370078740157483" header="0.51181102362204722" footer="0.31496062992125984"/>
  <pageSetup paperSize="9" scale="90" orientation="portrait" r:id="rId1"/>
  <headerFooter alignWithMargins="0">
    <oddHeader>&amp;C
&amp;"Arial CE,Félkövér"Polgár Város Önkormányzatának 2014. évi bevételei és kiadásai kiemelt előirányzatok, kötelező, önként vállalt és államigazgatási feladatok szerinti bontásban&amp;R&amp;8 1. számú melléklet</oddHeader>
    <oddFooter>&amp;C&amp;8&amp;P</oddFooter>
  </headerFooter>
  <colBreaks count="6" manualBreakCount="6">
    <brk id="8" max="1048575" man="1"/>
    <brk id="14" max="1048575" man="1"/>
    <brk id="20" max="1048575" man="1"/>
    <brk id="26" max="1048575" man="1"/>
    <brk id="32" max="1048575" man="1"/>
    <brk id="3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</sheetPr>
  <dimension ref="A1:I51"/>
  <sheetViews>
    <sheetView topLeftCell="A34" zoomScale="115" zoomScaleNormal="115" zoomScaleSheetLayoutView="100" workbookViewId="0">
      <selection activeCell="B63" sqref="B63"/>
    </sheetView>
  </sheetViews>
  <sheetFormatPr defaultColWidth="8" defaultRowHeight="12.75" x14ac:dyDescent="0.2"/>
  <cols>
    <col min="1" max="1" width="4.28515625" style="109" customWidth="1"/>
    <col min="2" max="2" width="37.7109375" style="85" customWidth="1"/>
    <col min="3" max="5" width="10.28515625" style="83" customWidth="1"/>
    <col min="6" max="6" width="37.7109375" style="83" customWidth="1"/>
    <col min="7" max="9" width="10.28515625" style="83" customWidth="1"/>
    <col min="10" max="16384" width="8" style="83"/>
  </cols>
  <sheetData>
    <row r="1" spans="1:9" ht="20.25" customHeight="1" x14ac:dyDescent="0.2">
      <c r="B1" s="204" t="s">
        <v>165</v>
      </c>
      <c r="C1" s="204"/>
      <c r="D1" s="204"/>
      <c r="E1" s="204"/>
      <c r="F1" s="204"/>
      <c r="G1" s="200" t="s">
        <v>150</v>
      </c>
      <c r="H1" s="200"/>
      <c r="I1" s="200"/>
    </row>
    <row r="2" spans="1:9" s="86" customFormat="1" ht="33" customHeight="1" x14ac:dyDescent="0.2">
      <c r="A2" s="107"/>
      <c r="B2" s="87" t="s">
        <v>163</v>
      </c>
      <c r="C2" s="88"/>
      <c r="D2" s="88"/>
      <c r="E2" s="88"/>
      <c r="F2" s="88"/>
      <c r="G2" s="88"/>
    </row>
    <row r="3" spans="1:9" s="106" customFormat="1" ht="11.25" x14ac:dyDescent="0.2">
      <c r="A3" s="107"/>
      <c r="B3" s="107"/>
      <c r="G3" s="201" t="s">
        <v>45</v>
      </c>
      <c r="H3" s="201"/>
      <c r="I3" s="201"/>
    </row>
    <row r="4" spans="1:9" s="97" customFormat="1" ht="18" customHeight="1" x14ac:dyDescent="0.2">
      <c r="A4" s="202" t="s">
        <v>183</v>
      </c>
      <c r="B4" s="96" t="s">
        <v>38</v>
      </c>
      <c r="C4" s="96"/>
      <c r="D4" s="96"/>
      <c r="E4" s="96"/>
      <c r="F4" s="205" t="s">
        <v>117</v>
      </c>
      <c r="G4" s="206"/>
      <c r="H4" s="206"/>
      <c r="I4" s="207"/>
    </row>
    <row r="5" spans="1:9" s="89" customFormat="1" ht="35.25" customHeight="1" x14ac:dyDescent="0.2">
      <c r="A5" s="202"/>
      <c r="B5" s="98" t="s">
        <v>24</v>
      </c>
      <c r="C5" s="98" t="s">
        <v>168</v>
      </c>
      <c r="D5" s="98" t="s">
        <v>169</v>
      </c>
      <c r="E5" s="98" t="s">
        <v>171</v>
      </c>
      <c r="F5" s="98" t="s">
        <v>24</v>
      </c>
      <c r="G5" s="98" t="s">
        <v>168</v>
      </c>
      <c r="H5" s="98" t="s">
        <v>169</v>
      </c>
      <c r="I5" s="98" t="s">
        <v>171</v>
      </c>
    </row>
    <row r="6" spans="1:9" s="104" customFormat="1" ht="12" customHeight="1" x14ac:dyDescent="0.2">
      <c r="A6" s="142">
        <v>1</v>
      </c>
      <c r="B6" s="103">
        <v>2</v>
      </c>
      <c r="C6" s="103" t="s">
        <v>27</v>
      </c>
      <c r="D6" s="103"/>
      <c r="E6" s="103"/>
      <c r="F6" s="103" t="s">
        <v>28</v>
      </c>
      <c r="G6" s="103" t="s">
        <v>51</v>
      </c>
      <c r="H6" s="103"/>
      <c r="I6" s="103"/>
    </row>
    <row r="7" spans="1:9" s="86" customFormat="1" ht="15" customHeight="1" x14ac:dyDescent="0.2">
      <c r="A7" s="142" t="s">
        <v>25</v>
      </c>
      <c r="B7" s="124" t="s">
        <v>89</v>
      </c>
      <c r="C7" s="90">
        <f>'1 melléklet'!AM19</f>
        <v>576437</v>
      </c>
      <c r="D7" s="90">
        <f>'1 melléklet'!AN19</f>
        <v>29040</v>
      </c>
      <c r="E7" s="90">
        <f>'1 melléklet'!AO19</f>
        <v>605477</v>
      </c>
      <c r="F7" s="124" t="s">
        <v>33</v>
      </c>
      <c r="G7" s="90">
        <f>'1 melléklet'!AM7</f>
        <v>652024</v>
      </c>
      <c r="H7" s="90">
        <f>'1 melléklet'!AN7</f>
        <v>18931</v>
      </c>
      <c r="I7" s="90">
        <f>'1 melléklet'!AO7</f>
        <v>670955</v>
      </c>
    </row>
    <row r="8" spans="1:9" s="86" customFormat="1" ht="15" customHeight="1" x14ac:dyDescent="0.2">
      <c r="A8" s="142" t="s">
        <v>26</v>
      </c>
      <c r="B8" s="124" t="s">
        <v>174</v>
      </c>
      <c r="C8" s="90">
        <f>'1 melléklet'!AM21</f>
        <v>409772</v>
      </c>
      <c r="D8" s="90">
        <f>'1 melléklet'!AN21</f>
        <v>13421</v>
      </c>
      <c r="E8" s="90">
        <f>'1 melléklet'!AO21</f>
        <v>423193</v>
      </c>
      <c r="F8" s="124" t="s">
        <v>180</v>
      </c>
      <c r="G8" s="90">
        <f>'1 melléklet'!AM8</f>
        <v>144577</v>
      </c>
      <c r="H8" s="90">
        <f>'1 melléklet'!AN8</f>
        <v>7005</v>
      </c>
      <c r="I8" s="90">
        <f>'1 melléklet'!AO8</f>
        <v>151582</v>
      </c>
    </row>
    <row r="9" spans="1:9" s="86" customFormat="1" ht="15" customHeight="1" x14ac:dyDescent="0.2">
      <c r="A9" s="142" t="s">
        <v>27</v>
      </c>
      <c r="B9" s="124" t="s">
        <v>9</v>
      </c>
      <c r="C9" s="90">
        <f>22000+2605</f>
        <v>24605</v>
      </c>
      <c r="D9" s="90"/>
      <c r="E9" s="90">
        <f>C9+D9</f>
        <v>24605</v>
      </c>
      <c r="F9" s="124" t="s">
        <v>118</v>
      </c>
      <c r="G9" s="90">
        <f>'1 melléklet'!AM9</f>
        <v>707959</v>
      </c>
      <c r="H9" s="90">
        <f>'1 melléklet'!AN9</f>
        <v>-6969</v>
      </c>
      <c r="I9" s="90">
        <f>'1 melléklet'!AO9</f>
        <v>700990</v>
      </c>
    </row>
    <row r="10" spans="1:9" s="86" customFormat="1" ht="15" customHeight="1" x14ac:dyDescent="0.2">
      <c r="A10" s="142" t="s">
        <v>28</v>
      </c>
      <c r="B10" s="124" t="s">
        <v>90</v>
      </c>
      <c r="C10" s="90">
        <f>'1 melléklet'!AM20</f>
        <v>215484</v>
      </c>
      <c r="D10" s="90">
        <f>'1 melléklet'!AN20</f>
        <v>67747</v>
      </c>
      <c r="E10" s="90">
        <f>'1 melléklet'!AO20</f>
        <v>283231</v>
      </c>
      <c r="F10" s="124" t="s">
        <v>82</v>
      </c>
      <c r="G10" s="90">
        <f>'1 melléklet'!AM10</f>
        <v>191953</v>
      </c>
      <c r="H10" s="90">
        <f>'1 melléklet'!AN10</f>
        <v>-28250</v>
      </c>
      <c r="I10" s="90">
        <f>'1 melléklet'!AO10</f>
        <v>163703</v>
      </c>
    </row>
    <row r="11" spans="1:9" s="86" customFormat="1" ht="15" customHeight="1" x14ac:dyDescent="0.2">
      <c r="A11" s="142" t="s">
        <v>51</v>
      </c>
      <c r="B11" s="124" t="s">
        <v>119</v>
      </c>
      <c r="C11" s="90">
        <f>'1 melléklet'!AM22</f>
        <v>8392</v>
      </c>
      <c r="D11" s="90">
        <f>'1 melléklet'!AN22</f>
        <v>-6309</v>
      </c>
      <c r="E11" s="90">
        <f>'1 melléklet'!AO22</f>
        <v>2083</v>
      </c>
      <c r="F11" s="124" t="s">
        <v>83</v>
      </c>
      <c r="G11" s="90">
        <f>'1 melléklet'!AM11</f>
        <v>79604</v>
      </c>
      <c r="H11" s="90">
        <f>'1 melléklet'!AN11</f>
        <v>33147</v>
      </c>
      <c r="I11" s="90">
        <f>'1 melléklet'!AO11</f>
        <v>112751</v>
      </c>
    </row>
    <row r="12" spans="1:9" s="86" customFormat="1" ht="15" customHeight="1" x14ac:dyDescent="0.2">
      <c r="A12" s="142" t="s">
        <v>120</v>
      </c>
      <c r="B12" s="124" t="s">
        <v>9</v>
      </c>
      <c r="C12" s="90"/>
      <c r="D12" s="90"/>
      <c r="E12" s="90"/>
      <c r="F12" s="124" t="s">
        <v>16</v>
      </c>
      <c r="G12" s="90">
        <f>9454+1228</f>
        <v>10682</v>
      </c>
      <c r="H12" s="90">
        <f>3221+24681</f>
        <v>27902</v>
      </c>
      <c r="I12" s="90">
        <f>G12+H12</f>
        <v>38584</v>
      </c>
    </row>
    <row r="13" spans="1:9" s="86" customFormat="1" ht="15" customHeight="1" x14ac:dyDescent="0.2">
      <c r="A13" s="142" t="s">
        <v>122</v>
      </c>
      <c r="B13" s="124" t="s">
        <v>123</v>
      </c>
      <c r="C13" s="90">
        <f>'1 melléklet'!AM23</f>
        <v>436796</v>
      </c>
      <c r="D13" s="90">
        <f>'1 melléklet'!AN23</f>
        <v>-12114</v>
      </c>
      <c r="E13" s="90">
        <f>'1 melléklet'!AO23</f>
        <v>424682</v>
      </c>
      <c r="F13" s="145"/>
      <c r="G13" s="90"/>
      <c r="H13" s="90"/>
      <c r="I13" s="90"/>
    </row>
    <row r="14" spans="1:9" s="97" customFormat="1" ht="15" customHeight="1" x14ac:dyDescent="0.2">
      <c r="A14" s="141" t="s">
        <v>124</v>
      </c>
      <c r="B14" s="144" t="s">
        <v>175</v>
      </c>
      <c r="C14" s="100">
        <f>+C7+C8+C10+C11+C13</f>
        <v>1646881</v>
      </c>
      <c r="D14" s="100">
        <f>+D7+D8+D10+D11+D13</f>
        <v>91785</v>
      </c>
      <c r="E14" s="100">
        <f>+E7+E8+E10+E11+E13</f>
        <v>1738666</v>
      </c>
      <c r="F14" s="144" t="s">
        <v>179</v>
      </c>
      <c r="G14" s="100">
        <f>SUM(G7:G13)-G12</f>
        <v>1776117</v>
      </c>
      <c r="H14" s="100">
        <f>SUM(H7:H13)-H12</f>
        <v>23864</v>
      </c>
      <c r="I14" s="100">
        <f>SUM(I7:I13)-I12</f>
        <v>1799981</v>
      </c>
    </row>
    <row r="15" spans="1:9" s="86" customFormat="1" ht="15" customHeight="1" x14ac:dyDescent="0.2">
      <c r="A15" s="141" t="s">
        <v>125</v>
      </c>
      <c r="B15" s="124" t="s">
        <v>176</v>
      </c>
      <c r="C15" s="94">
        <f>+C16+C17+C18</f>
        <v>302217</v>
      </c>
      <c r="D15" s="94">
        <f>+D16+D17+D18</f>
        <v>50000</v>
      </c>
      <c r="E15" s="94">
        <f>+E16+E17+E18</f>
        <v>352217</v>
      </c>
      <c r="F15" s="124" t="s">
        <v>131</v>
      </c>
      <c r="G15" s="90">
        <f>'1 melléklet'!AM32</f>
        <v>210000</v>
      </c>
      <c r="H15" s="90">
        <f>'1 melléklet'!AN32</f>
        <v>0</v>
      </c>
      <c r="I15" s="90">
        <f>'1 melléklet'!AO32</f>
        <v>210000</v>
      </c>
    </row>
    <row r="16" spans="1:9" s="86" customFormat="1" ht="15" customHeight="1" x14ac:dyDescent="0.2">
      <c r="A16" s="142" t="s">
        <v>126</v>
      </c>
      <c r="B16" s="124" t="s">
        <v>17</v>
      </c>
      <c r="C16" s="90">
        <f>142217</f>
        <v>142217</v>
      </c>
      <c r="D16" s="90">
        <f>'1 melléklet'!AN43</f>
        <v>0</v>
      </c>
      <c r="E16" s="90">
        <v>142217</v>
      </c>
      <c r="F16" s="124" t="s">
        <v>133</v>
      </c>
      <c r="G16" s="90">
        <v>0</v>
      </c>
      <c r="H16" s="90"/>
      <c r="I16" s="90"/>
    </row>
    <row r="17" spans="1:9" s="86" customFormat="1" ht="15" customHeight="1" x14ac:dyDescent="0.2">
      <c r="A17" s="142" t="s">
        <v>127</v>
      </c>
      <c r="B17" s="124" t="s">
        <v>18</v>
      </c>
      <c r="C17" s="90">
        <f>'[2]1.1. mell.bevétel_össz'!C81</f>
        <v>0</v>
      </c>
      <c r="D17" s="90"/>
      <c r="E17" s="90"/>
      <c r="F17" s="124" t="s">
        <v>151</v>
      </c>
      <c r="G17" s="90">
        <v>0</v>
      </c>
      <c r="H17" s="90"/>
      <c r="I17" s="90"/>
    </row>
    <row r="18" spans="1:9" s="86" customFormat="1" ht="15" customHeight="1" x14ac:dyDescent="0.2">
      <c r="A18" s="142" t="s">
        <v>128</v>
      </c>
      <c r="B18" s="124" t="s">
        <v>19</v>
      </c>
      <c r="C18" s="90">
        <v>160000</v>
      </c>
      <c r="D18" s="90">
        <v>50000</v>
      </c>
      <c r="E18" s="90">
        <v>210000</v>
      </c>
      <c r="F18" s="124" t="s">
        <v>136</v>
      </c>
      <c r="G18" s="90">
        <v>0</v>
      </c>
      <c r="H18" s="90"/>
      <c r="I18" s="90"/>
    </row>
    <row r="19" spans="1:9" s="86" customFormat="1" ht="15" customHeight="1" x14ac:dyDescent="0.2">
      <c r="A19" s="141" t="s">
        <v>129</v>
      </c>
      <c r="B19" s="124" t="s">
        <v>177</v>
      </c>
      <c r="C19" s="90">
        <f>SUM(C20:C21)</f>
        <v>0</v>
      </c>
      <c r="D19" s="90"/>
      <c r="E19" s="90"/>
      <c r="F19" s="124" t="s">
        <v>181</v>
      </c>
      <c r="G19" s="90">
        <v>0</v>
      </c>
      <c r="H19" s="90"/>
      <c r="I19" s="90"/>
    </row>
    <row r="20" spans="1:9" s="86" customFormat="1" ht="15" customHeight="1" x14ac:dyDescent="0.2">
      <c r="A20" s="142" t="s">
        <v>130</v>
      </c>
      <c r="B20" s="124" t="s">
        <v>184</v>
      </c>
      <c r="C20" s="94"/>
      <c r="D20" s="94"/>
      <c r="E20" s="94"/>
      <c r="F20" s="124" t="s">
        <v>139</v>
      </c>
      <c r="G20" s="90">
        <v>0</v>
      </c>
      <c r="H20" s="94"/>
      <c r="I20" s="94"/>
    </row>
    <row r="21" spans="1:9" s="86" customFormat="1" ht="15" customHeight="1" x14ac:dyDescent="0.2">
      <c r="A21" s="142" t="s">
        <v>132</v>
      </c>
      <c r="B21" s="124" t="s">
        <v>20</v>
      </c>
      <c r="C21" s="90"/>
      <c r="D21" s="90"/>
      <c r="E21" s="90"/>
      <c r="F21" s="124" t="s">
        <v>100</v>
      </c>
      <c r="G21" s="90"/>
      <c r="H21" s="90"/>
      <c r="I21" s="90"/>
    </row>
    <row r="22" spans="1:9" s="97" customFormat="1" ht="22.5" customHeight="1" x14ac:dyDescent="0.2">
      <c r="A22" s="141" t="s">
        <v>134</v>
      </c>
      <c r="B22" s="144" t="s">
        <v>178</v>
      </c>
      <c r="C22" s="100">
        <f>+C15+C19</f>
        <v>302217</v>
      </c>
      <c r="D22" s="100">
        <f>+D15+D19</f>
        <v>50000</v>
      </c>
      <c r="E22" s="100">
        <f>+E15+E19</f>
        <v>352217</v>
      </c>
      <c r="F22" s="144" t="s">
        <v>182</v>
      </c>
      <c r="G22" s="100">
        <f>SUM(G15:G21)</f>
        <v>210000</v>
      </c>
      <c r="H22" s="100">
        <f>SUM(H15:H21)</f>
        <v>0</v>
      </c>
      <c r="I22" s="100">
        <f>SUM(I15:I21)</f>
        <v>210000</v>
      </c>
    </row>
    <row r="23" spans="1:9" s="97" customFormat="1" ht="18.75" customHeight="1" x14ac:dyDescent="0.2">
      <c r="A23" s="141" t="s">
        <v>135</v>
      </c>
      <c r="B23" s="144" t="s">
        <v>0</v>
      </c>
      <c r="C23" s="100">
        <f>+C14+C22</f>
        <v>1949098</v>
      </c>
      <c r="D23" s="100">
        <f>+D14+D22</f>
        <v>141785</v>
      </c>
      <c r="E23" s="100">
        <f>+E14+E22</f>
        <v>2090883</v>
      </c>
      <c r="F23" s="146" t="s">
        <v>1</v>
      </c>
      <c r="G23" s="100">
        <f>+G14+G22</f>
        <v>1986117</v>
      </c>
      <c r="H23" s="100">
        <f>+H14+H22</f>
        <v>23864</v>
      </c>
      <c r="I23" s="100">
        <f>+I14+I22</f>
        <v>2009981</v>
      </c>
    </row>
    <row r="24" spans="1:9" s="86" customFormat="1" ht="15" customHeight="1" x14ac:dyDescent="0.2">
      <c r="A24" s="142" t="s">
        <v>137</v>
      </c>
      <c r="B24" s="124" t="s">
        <v>141</v>
      </c>
      <c r="C24" s="94">
        <f>IF(C14-G14&lt;0,G14-C14,"-")</f>
        <v>129236</v>
      </c>
      <c r="D24" s="94" t="str">
        <f>IF(D14-H14&lt;0,H14-D14,"-")</f>
        <v>-</v>
      </c>
      <c r="E24" s="94">
        <f>IF(E14-I14&lt;0,I14-E14,"-")</f>
        <v>61315</v>
      </c>
      <c r="F24" s="124" t="s">
        <v>142</v>
      </c>
      <c r="G24" s="94" t="str">
        <f>IF(C14-G14&gt;0,C14-G14,"-")</f>
        <v>-</v>
      </c>
      <c r="H24" s="94">
        <f>IF(D14-H14&gt;0,D14-H14,"-")</f>
        <v>67921</v>
      </c>
      <c r="I24" s="94" t="str">
        <f>IF(E14-I14&gt;0,E14-I14,"-")</f>
        <v>-</v>
      </c>
    </row>
    <row r="25" spans="1:9" s="86" customFormat="1" ht="15" customHeight="1" x14ac:dyDescent="0.2">
      <c r="A25" s="142" t="s">
        <v>138</v>
      </c>
      <c r="B25" s="124" t="s">
        <v>143</v>
      </c>
      <c r="C25" s="94">
        <f>IF(C14+C15-G23&lt;0,G23-(C14+C15),"-")</f>
        <v>37019</v>
      </c>
      <c r="D25" s="94" t="str">
        <f>IF(D14+D15-H23&lt;0,H23-(D14+D15),"-")</f>
        <v>-</v>
      </c>
      <c r="E25" s="94" t="str">
        <f>IF(E14+E15-I23&lt;0,I23-(E14+E15),"-")</f>
        <v>-</v>
      </c>
      <c r="F25" s="124" t="s">
        <v>144</v>
      </c>
      <c r="G25" s="94" t="str">
        <f>IF(C14+C15-G23&gt;0,C14+C15-G23,"-")</f>
        <v>-</v>
      </c>
      <c r="H25" s="94">
        <f>IF(D14+D15-H23&gt;0,D14+D15-H23,"-")</f>
        <v>117921</v>
      </c>
      <c r="I25" s="94">
        <f>IF(E14+E15-I23&gt;0,E14+E15-I23,"-")</f>
        <v>80902</v>
      </c>
    </row>
    <row r="26" spans="1:9" s="86" customFormat="1" ht="20.25" customHeight="1" x14ac:dyDescent="0.2">
      <c r="A26" s="143"/>
      <c r="B26" s="204" t="s">
        <v>162</v>
      </c>
      <c r="C26" s="204"/>
      <c r="D26" s="204"/>
      <c r="E26" s="204"/>
      <c r="F26" s="204"/>
      <c r="G26" s="208" t="s">
        <v>150</v>
      </c>
      <c r="H26" s="208"/>
      <c r="I26" s="208"/>
    </row>
    <row r="27" spans="1:9" ht="28.5" customHeight="1" x14ac:dyDescent="0.2">
      <c r="B27" s="87" t="s">
        <v>164</v>
      </c>
      <c r="C27" s="84"/>
      <c r="D27" s="84"/>
      <c r="E27" s="84"/>
      <c r="F27" s="84"/>
      <c r="G27" s="84"/>
    </row>
    <row r="28" spans="1:9" s="108" customFormat="1" ht="11.25" x14ac:dyDescent="0.2">
      <c r="A28" s="109"/>
      <c r="B28" s="109"/>
      <c r="G28" s="201" t="s">
        <v>45</v>
      </c>
      <c r="H28" s="201"/>
      <c r="I28" s="201"/>
    </row>
    <row r="29" spans="1:9" s="97" customFormat="1" ht="18" customHeight="1" x14ac:dyDescent="0.2">
      <c r="A29" s="203" t="s">
        <v>116</v>
      </c>
      <c r="B29" s="96" t="s">
        <v>38</v>
      </c>
      <c r="C29" s="96"/>
      <c r="D29" s="96"/>
      <c r="E29" s="96"/>
      <c r="F29" s="205" t="s">
        <v>117</v>
      </c>
      <c r="G29" s="206"/>
      <c r="H29" s="206"/>
      <c r="I29" s="207"/>
    </row>
    <row r="30" spans="1:9" s="89" customFormat="1" ht="35.25" customHeight="1" x14ac:dyDescent="0.2">
      <c r="A30" s="203"/>
      <c r="B30" s="98" t="s">
        <v>24</v>
      </c>
      <c r="C30" s="98" t="s">
        <v>168</v>
      </c>
      <c r="D30" s="98" t="s">
        <v>169</v>
      </c>
      <c r="E30" s="98" t="s">
        <v>171</v>
      </c>
      <c r="F30" s="98" t="s">
        <v>24</v>
      </c>
      <c r="G30" s="98" t="s">
        <v>73</v>
      </c>
      <c r="H30" s="98" t="s">
        <v>169</v>
      </c>
      <c r="I30" s="98" t="s">
        <v>171</v>
      </c>
    </row>
    <row r="31" spans="1:9" s="111" customFormat="1" ht="11.25" x14ac:dyDescent="0.2">
      <c r="A31" s="141">
        <v>1</v>
      </c>
      <c r="B31" s="110">
        <v>2</v>
      </c>
      <c r="C31" s="110">
        <v>3</v>
      </c>
      <c r="D31" s="110"/>
      <c r="E31" s="110"/>
      <c r="F31" s="110">
        <v>4</v>
      </c>
      <c r="G31" s="110">
        <v>5</v>
      </c>
      <c r="H31" s="110"/>
      <c r="I31" s="110"/>
    </row>
    <row r="32" spans="1:9" ht="15" customHeight="1" x14ac:dyDescent="0.2">
      <c r="A32" s="142" t="s">
        <v>25</v>
      </c>
      <c r="B32" s="92" t="s">
        <v>185</v>
      </c>
      <c r="C32" s="90">
        <f>'1 melléklet'!AM26</f>
        <v>265757</v>
      </c>
      <c r="D32" s="90">
        <f>'1 melléklet'!AN26</f>
        <v>12228</v>
      </c>
      <c r="E32" s="90">
        <f>'1 melléklet'!AO26</f>
        <v>277985</v>
      </c>
      <c r="F32" s="92" t="s">
        <v>84</v>
      </c>
      <c r="G32" s="90">
        <f>'1 melléklet'!AM13</f>
        <v>104495</v>
      </c>
      <c r="H32" s="90">
        <f>'1 melléklet'!AN13</f>
        <v>51159</v>
      </c>
      <c r="I32" s="90">
        <f>'1 melléklet'!AO13</f>
        <v>155654</v>
      </c>
    </row>
    <row r="33" spans="1:9" s="105" customFormat="1" ht="15" customHeight="1" x14ac:dyDescent="0.2">
      <c r="A33" s="142" t="s">
        <v>26</v>
      </c>
      <c r="B33" s="92" t="s">
        <v>9</v>
      </c>
      <c r="C33" s="90">
        <f>29241</f>
        <v>29241</v>
      </c>
      <c r="D33" s="90"/>
      <c r="E33" s="90">
        <f>C33+D33</f>
        <v>29241</v>
      </c>
      <c r="F33" s="92" t="s">
        <v>194</v>
      </c>
      <c r="G33" s="90">
        <f>38309</f>
        <v>38309</v>
      </c>
      <c r="H33" s="90"/>
      <c r="I33" s="90">
        <f>G33+H33</f>
        <v>38309</v>
      </c>
    </row>
    <row r="34" spans="1:9" ht="15" customHeight="1" x14ac:dyDescent="0.2">
      <c r="A34" s="142" t="s">
        <v>27</v>
      </c>
      <c r="B34" s="92" t="s">
        <v>54</v>
      </c>
      <c r="C34" s="90">
        <f>'1 melléklet'!AM25</f>
        <v>28052</v>
      </c>
      <c r="D34" s="90">
        <f>'1 melléklet'!AN25</f>
        <v>-25822</v>
      </c>
      <c r="E34" s="90">
        <f>'1 melléklet'!AO25</f>
        <v>2230</v>
      </c>
      <c r="F34" s="92" t="s">
        <v>85</v>
      </c>
      <c r="G34" s="90">
        <f>'1 melléklet'!AM14</f>
        <v>0</v>
      </c>
      <c r="H34" s="90">
        <f>'1 melléklet'!AN14</f>
        <v>1038</v>
      </c>
      <c r="I34" s="90">
        <f>'1 melléklet'!AO14</f>
        <v>1038</v>
      </c>
    </row>
    <row r="35" spans="1:9" ht="15" customHeight="1" x14ac:dyDescent="0.2">
      <c r="A35" s="142" t="s">
        <v>28</v>
      </c>
      <c r="B35" s="92" t="s">
        <v>186</v>
      </c>
      <c r="C35" s="90">
        <f>'1 melléklet'!AM27</f>
        <v>7477</v>
      </c>
      <c r="D35" s="90">
        <f>'1 melléklet'!AN27</f>
        <v>1040</v>
      </c>
      <c r="E35" s="90">
        <f>'1 melléklet'!AO27</f>
        <v>8517</v>
      </c>
      <c r="F35" s="124" t="s">
        <v>194</v>
      </c>
      <c r="G35" s="125"/>
      <c r="H35" s="90"/>
      <c r="I35" s="90"/>
    </row>
    <row r="36" spans="1:9" s="105" customFormat="1" ht="15" customHeight="1" x14ac:dyDescent="0.2">
      <c r="A36" s="142" t="s">
        <v>51</v>
      </c>
      <c r="B36" s="92" t="s">
        <v>8</v>
      </c>
      <c r="C36" s="90"/>
      <c r="D36" s="90"/>
      <c r="E36" s="90"/>
      <c r="F36" s="92" t="s">
        <v>145</v>
      </c>
      <c r="G36" s="90">
        <f>'1 melléklet'!AM15</f>
        <v>10820</v>
      </c>
      <c r="H36" s="90">
        <f>'1 melléklet'!AN15</f>
        <v>3170</v>
      </c>
      <c r="I36" s="90">
        <f>'1 melléklet'!AO15</f>
        <v>13990</v>
      </c>
    </row>
    <row r="37" spans="1:9" ht="15" customHeight="1" x14ac:dyDescent="0.2">
      <c r="A37" s="142" t="s">
        <v>120</v>
      </c>
      <c r="B37" s="92" t="s">
        <v>146</v>
      </c>
      <c r="C37" s="90"/>
      <c r="D37" s="90"/>
      <c r="E37" s="90"/>
      <c r="F37" s="93" t="s">
        <v>121</v>
      </c>
      <c r="G37" s="90"/>
      <c r="H37" s="90"/>
      <c r="I37" s="90"/>
    </row>
    <row r="38" spans="1:9" ht="21.75" customHeight="1" x14ac:dyDescent="0.2">
      <c r="A38" s="141" t="s">
        <v>122</v>
      </c>
      <c r="B38" s="99" t="s">
        <v>187</v>
      </c>
      <c r="C38" s="100">
        <f>+C32+C34+C35+C37</f>
        <v>301286</v>
      </c>
      <c r="D38" s="100">
        <f>+D32+D34+D35+D37</f>
        <v>-12554</v>
      </c>
      <c r="E38" s="100">
        <f>+E32+E34+E35+E37</f>
        <v>288732</v>
      </c>
      <c r="F38" s="99" t="s">
        <v>195</v>
      </c>
      <c r="G38" s="100">
        <f>+G32+G34+G36+G37</f>
        <v>115315</v>
      </c>
      <c r="H38" s="100">
        <f>+H32+H34+H36+H37</f>
        <v>55367</v>
      </c>
      <c r="I38" s="100">
        <f>+I32+I34+I36+I37</f>
        <v>170682</v>
      </c>
    </row>
    <row r="39" spans="1:9" s="105" customFormat="1" ht="15" customHeight="1" x14ac:dyDescent="0.2">
      <c r="A39" s="142" t="s">
        <v>124</v>
      </c>
      <c r="B39" s="92" t="s">
        <v>188</v>
      </c>
      <c r="C39" s="94">
        <f>+C40+C41+C42</f>
        <v>32294</v>
      </c>
      <c r="D39" s="94">
        <f>+D40+D41+D42</f>
        <v>0</v>
      </c>
      <c r="E39" s="94">
        <f>+E40+E41+E42</f>
        <v>32294</v>
      </c>
      <c r="F39" s="92" t="s">
        <v>147</v>
      </c>
      <c r="G39" s="90"/>
      <c r="H39" s="94"/>
      <c r="I39" s="94"/>
    </row>
    <row r="40" spans="1:9" ht="15" customHeight="1" x14ac:dyDescent="0.2">
      <c r="A40" s="142" t="s">
        <v>125</v>
      </c>
      <c r="B40" s="102" t="s">
        <v>189</v>
      </c>
      <c r="C40" s="90">
        <f>'1 melléklet'!AM47</f>
        <v>32294</v>
      </c>
      <c r="D40" s="90">
        <f>'1 melléklet'!AN47</f>
        <v>0</v>
      </c>
      <c r="E40" s="90">
        <f>'1 melléklet'!AO47</f>
        <v>32294</v>
      </c>
      <c r="F40" s="92" t="s">
        <v>14</v>
      </c>
      <c r="G40" s="90"/>
      <c r="H40" s="90"/>
      <c r="I40" s="90"/>
    </row>
    <row r="41" spans="1:9" ht="15" customHeight="1" x14ac:dyDescent="0.2">
      <c r="A41" s="142" t="s">
        <v>126</v>
      </c>
      <c r="B41" s="102" t="s">
        <v>10</v>
      </c>
      <c r="C41" s="90"/>
      <c r="D41" s="90"/>
      <c r="E41" s="90"/>
      <c r="F41" s="92" t="s">
        <v>15</v>
      </c>
      <c r="G41" s="90">
        <f>'1 melléklet'!AM31</f>
        <v>231246</v>
      </c>
      <c r="H41" s="90">
        <f>'1 melléklet'!AN31</f>
        <v>0</v>
      </c>
      <c r="I41" s="90">
        <f>'1 melléklet'!AO31</f>
        <v>231246</v>
      </c>
    </row>
    <row r="42" spans="1:9" ht="15" customHeight="1" x14ac:dyDescent="0.2">
      <c r="A42" s="142" t="s">
        <v>127</v>
      </c>
      <c r="B42" s="102" t="s">
        <v>11</v>
      </c>
      <c r="C42" s="90"/>
      <c r="D42" s="90"/>
      <c r="E42" s="90"/>
      <c r="F42" s="92" t="s">
        <v>148</v>
      </c>
      <c r="G42" s="90"/>
      <c r="H42" s="90"/>
      <c r="I42" s="90"/>
    </row>
    <row r="43" spans="1:9" ht="15" customHeight="1" x14ac:dyDescent="0.2">
      <c r="A43" s="141" t="s">
        <v>128</v>
      </c>
      <c r="B43" s="101" t="s">
        <v>190</v>
      </c>
      <c r="C43" s="90">
        <f>SUM(C44:C47)</f>
        <v>0</v>
      </c>
      <c r="D43" s="90">
        <f>SUM(D44:D47)</f>
        <v>0</v>
      </c>
      <c r="E43" s="90">
        <f>SUM(E44:E47)</f>
        <v>0</v>
      </c>
      <c r="F43" s="92" t="s">
        <v>196</v>
      </c>
      <c r="G43" s="90"/>
      <c r="H43" s="90"/>
      <c r="I43" s="90"/>
    </row>
    <row r="44" spans="1:9" ht="15" customHeight="1" x14ac:dyDescent="0.2">
      <c r="A44" s="142" t="s">
        <v>129</v>
      </c>
      <c r="B44" s="102" t="s">
        <v>191</v>
      </c>
      <c r="C44" s="90"/>
      <c r="D44" s="90"/>
      <c r="E44" s="90"/>
      <c r="F44" s="92" t="s">
        <v>149</v>
      </c>
      <c r="G44" s="90"/>
      <c r="H44" s="90"/>
      <c r="I44" s="90"/>
    </row>
    <row r="45" spans="1:9" ht="15" customHeight="1" x14ac:dyDescent="0.2">
      <c r="A45" s="142" t="s">
        <v>130</v>
      </c>
      <c r="B45" s="102" t="s">
        <v>192</v>
      </c>
      <c r="C45" s="91"/>
      <c r="D45" s="91"/>
      <c r="E45" s="91"/>
      <c r="F45" s="92"/>
      <c r="G45" s="90"/>
      <c r="H45" s="91"/>
      <c r="I45" s="91"/>
    </row>
    <row r="46" spans="1:9" ht="15" customHeight="1" x14ac:dyDescent="0.2">
      <c r="A46" s="142" t="s">
        <v>132</v>
      </c>
      <c r="B46" s="102" t="s">
        <v>12</v>
      </c>
      <c r="C46" s="90"/>
      <c r="D46" s="90"/>
      <c r="E46" s="90"/>
      <c r="F46" s="95"/>
      <c r="G46" s="90"/>
      <c r="H46" s="90"/>
      <c r="I46" s="90"/>
    </row>
    <row r="47" spans="1:9" ht="15" customHeight="1" x14ac:dyDescent="0.2">
      <c r="A47" s="142" t="s">
        <v>134</v>
      </c>
      <c r="B47" s="102" t="s">
        <v>13</v>
      </c>
      <c r="C47" s="90"/>
      <c r="D47" s="90"/>
      <c r="E47" s="90"/>
      <c r="F47" s="93"/>
      <c r="G47" s="90"/>
      <c r="H47" s="90"/>
      <c r="I47" s="90"/>
    </row>
    <row r="48" spans="1:9" ht="19.5" customHeight="1" x14ac:dyDescent="0.2">
      <c r="A48" s="141" t="s">
        <v>135</v>
      </c>
      <c r="B48" s="99" t="s">
        <v>193</v>
      </c>
      <c r="C48" s="100">
        <f>+C39+C43</f>
        <v>32294</v>
      </c>
      <c r="D48" s="100">
        <f>+D39+D43</f>
        <v>0</v>
      </c>
      <c r="E48" s="100">
        <f>+E39+E43</f>
        <v>32294</v>
      </c>
      <c r="F48" s="99" t="s">
        <v>197</v>
      </c>
      <c r="G48" s="100">
        <f>SUM(G39:G47)</f>
        <v>231246</v>
      </c>
      <c r="H48" s="100">
        <f>SUM(H39:H47)</f>
        <v>0</v>
      </c>
      <c r="I48" s="100">
        <f>SUM(I39:I47)</f>
        <v>231246</v>
      </c>
    </row>
    <row r="49" spans="1:9" ht="22.5" customHeight="1" x14ac:dyDescent="0.2">
      <c r="A49" s="141" t="s">
        <v>137</v>
      </c>
      <c r="B49" s="99" t="s">
        <v>2</v>
      </c>
      <c r="C49" s="100">
        <f>+C38+C48</f>
        <v>333580</v>
      </c>
      <c r="D49" s="100">
        <f>+D38+D48</f>
        <v>-12554</v>
      </c>
      <c r="E49" s="100">
        <f>+E38+E48</f>
        <v>321026</v>
      </c>
      <c r="F49" s="99" t="s">
        <v>3</v>
      </c>
      <c r="G49" s="100">
        <f>+G38+G48</f>
        <v>346561</v>
      </c>
      <c r="H49" s="100">
        <f>+H38+H48</f>
        <v>55367</v>
      </c>
      <c r="I49" s="100">
        <f>+I38+I48</f>
        <v>401928</v>
      </c>
    </row>
    <row r="50" spans="1:9" s="105" customFormat="1" ht="15" customHeight="1" x14ac:dyDescent="0.2">
      <c r="A50" s="142" t="s">
        <v>138</v>
      </c>
      <c r="B50" s="92" t="s">
        <v>141</v>
      </c>
      <c r="C50" s="94" t="str">
        <f>IF(C38-G38&lt;0,G38-C38,"-")</f>
        <v>-</v>
      </c>
      <c r="D50" s="94">
        <f>IF(D38-H38&lt;0,H38-D38,"-")</f>
        <v>67921</v>
      </c>
      <c r="E50" s="94" t="str">
        <f>IF(E38-I38&lt;0,I38-E38,"-")</f>
        <v>-</v>
      </c>
      <c r="F50" s="92" t="s">
        <v>142</v>
      </c>
      <c r="G50" s="94">
        <f>IF(C38-G38&gt;0,C38-G38,"-")</f>
        <v>185971</v>
      </c>
      <c r="H50" s="94" t="str">
        <f>IF(D38-H38&gt;0,D38-H38,"-")</f>
        <v>-</v>
      </c>
      <c r="I50" s="94">
        <f>IF(E38-I38&gt;0,E38-I38,"-")</f>
        <v>118050</v>
      </c>
    </row>
    <row r="51" spans="1:9" s="105" customFormat="1" ht="15" customHeight="1" x14ac:dyDescent="0.2">
      <c r="A51" s="142" t="s">
        <v>140</v>
      </c>
      <c r="B51" s="92" t="s">
        <v>143</v>
      </c>
      <c r="C51" s="94">
        <f>IF(C38+C39-G49&lt;0,G49-(C38+C39),"-")</f>
        <v>12981</v>
      </c>
      <c r="D51" s="94">
        <f>IF(D38+D39-H49&lt;0,H49-(D38+D39),"-")</f>
        <v>67921</v>
      </c>
      <c r="E51" s="94">
        <f>IF(E38+E39-I49&lt;0,I49-(E38+E39),"-")</f>
        <v>80902</v>
      </c>
      <c r="F51" s="92" t="s">
        <v>144</v>
      </c>
      <c r="G51" s="94" t="str">
        <f>IF(C38+C39-G49&gt;0,C38+C39-G49,"-")</f>
        <v>-</v>
      </c>
      <c r="H51" s="94" t="str">
        <f>IF(D38+D39-H49&gt;0,D38+D39-H49,"-")</f>
        <v>-</v>
      </c>
      <c r="I51" s="94" t="str">
        <f>IF(E38+E39-I49&gt;0,E38+E39-I49,"-")</f>
        <v>-</v>
      </c>
    </row>
  </sheetData>
  <mergeCells count="10">
    <mergeCell ref="G1:I1"/>
    <mergeCell ref="G3:I3"/>
    <mergeCell ref="A4:A5"/>
    <mergeCell ref="A29:A30"/>
    <mergeCell ref="B1:F1"/>
    <mergeCell ref="B26:F26"/>
    <mergeCell ref="F29:I29"/>
    <mergeCell ref="F4:I4"/>
    <mergeCell ref="G28:I28"/>
    <mergeCell ref="G26:I26"/>
  </mergeCells>
  <phoneticPr fontId="51" type="noConversion"/>
  <printOptions horizontalCentered="1"/>
  <pageMargins left="0.33" right="0.48" top="0.9055118110236221" bottom="0.5" header="0.6692913385826772" footer="0.28000000000000003"/>
  <pageSetup paperSize="9" orientation="landscape" verticalDpi="300" r:id="rId1"/>
  <headerFooter alignWithMargins="0">
    <oddHeader xml:space="preserve">&amp;R&amp;"Times New Roman CE,Félkövér dőlt"&amp;11 </oddHeader>
    <oddFooter>&amp;C&amp;P</oddFooter>
  </headerFooter>
  <rowBreaks count="1" manualBreakCount="1">
    <brk id="2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indexed="33"/>
  </sheetPr>
  <dimension ref="A1:H1855"/>
  <sheetViews>
    <sheetView zoomScale="135" zoomScaleNormal="135" zoomScaleSheetLayoutView="135" workbookViewId="0">
      <selection activeCell="I43" sqref="I43"/>
    </sheetView>
  </sheetViews>
  <sheetFormatPr defaultRowHeight="15" x14ac:dyDescent="0.2"/>
  <cols>
    <col min="1" max="1" width="51.85546875" style="14" customWidth="1"/>
    <col min="2" max="2" width="16.5703125" style="14" customWidth="1"/>
    <col min="3" max="3" width="12.7109375" style="15" customWidth="1"/>
    <col min="4" max="4" width="12.5703125" style="15" customWidth="1"/>
    <col min="5" max="8" width="9.140625" style="15"/>
  </cols>
  <sheetData>
    <row r="1" spans="1:8" ht="12.75" x14ac:dyDescent="0.2">
      <c r="A1" s="213" t="s">
        <v>57</v>
      </c>
      <c r="B1" s="213"/>
      <c r="C1" s="213"/>
      <c r="D1" s="213"/>
    </row>
    <row r="2" spans="1:8" ht="15.75" hidden="1" x14ac:dyDescent="0.2">
      <c r="A2" s="16"/>
      <c r="B2" s="16"/>
    </row>
    <row r="3" spans="1:8" ht="31.5" customHeight="1" x14ac:dyDescent="0.2">
      <c r="A3" s="214" t="s">
        <v>58</v>
      </c>
      <c r="B3" s="214"/>
      <c r="C3" s="214"/>
      <c r="D3" s="214"/>
    </row>
    <row r="4" spans="1:8" ht="15.75" x14ac:dyDescent="0.2">
      <c r="A4" s="215" t="s">
        <v>74</v>
      </c>
      <c r="B4" s="215"/>
      <c r="C4" s="215"/>
      <c r="D4" s="215"/>
    </row>
    <row r="5" spans="1:8" ht="10.5" customHeight="1" x14ac:dyDescent="0.2">
      <c r="A5" s="16"/>
      <c r="B5" s="16"/>
    </row>
    <row r="6" spans="1:8" ht="15.75" hidden="1" x14ac:dyDescent="0.2">
      <c r="A6" s="17" t="s">
        <v>46</v>
      </c>
      <c r="B6" s="16"/>
    </row>
    <row r="7" spans="1:8" ht="16.5" thickBot="1" x14ac:dyDescent="0.25">
      <c r="A7" s="16"/>
      <c r="B7" s="216" t="s">
        <v>48</v>
      </c>
      <c r="C7" s="216"/>
      <c r="D7" s="216"/>
    </row>
    <row r="8" spans="1:8" s="8" customFormat="1" ht="27" thickTop="1" thickBot="1" x14ac:dyDescent="0.25">
      <c r="A8" s="18" t="s">
        <v>59</v>
      </c>
      <c r="B8" s="19" t="s">
        <v>173</v>
      </c>
      <c r="C8" s="19" t="s">
        <v>203</v>
      </c>
      <c r="D8" s="19" t="s">
        <v>169</v>
      </c>
      <c r="E8" s="20"/>
      <c r="F8" s="20"/>
      <c r="G8" s="20"/>
      <c r="H8" s="20"/>
    </row>
    <row r="9" spans="1:8" ht="24.95" customHeight="1" thickTop="1" x14ac:dyDescent="0.2">
      <c r="A9" s="21" t="s">
        <v>210</v>
      </c>
      <c r="B9" s="22">
        <v>0</v>
      </c>
      <c r="C9" s="22">
        <v>1038</v>
      </c>
      <c r="D9" s="22">
        <f>B9+C9</f>
        <v>1038</v>
      </c>
    </row>
    <row r="10" spans="1:8" ht="9.75" hidden="1" customHeight="1" x14ac:dyDescent="0.2">
      <c r="A10" s="211"/>
      <c r="B10" s="212"/>
    </row>
    <row r="11" spans="1:8" s="12" customFormat="1" ht="20.25" customHeight="1" x14ac:dyDescent="0.2">
      <c r="A11" s="23" t="s">
        <v>52</v>
      </c>
      <c r="B11" s="24">
        <f>SUM(B3:B9)</f>
        <v>0</v>
      </c>
      <c r="C11" s="24">
        <f>SUM(C3:C9)</f>
        <v>1038</v>
      </c>
      <c r="D11" s="24">
        <f>SUM(D3:D9)</f>
        <v>1038</v>
      </c>
      <c r="E11" s="25"/>
      <c r="F11" s="25"/>
      <c r="G11" s="25"/>
      <c r="H11" s="25"/>
    </row>
    <row r="12" spans="1:8" s="13" customFormat="1" ht="16.5" thickBot="1" x14ac:dyDescent="0.25">
      <c r="A12" s="209"/>
      <c r="B12" s="210"/>
      <c r="C12" s="26"/>
      <c r="D12" s="26"/>
      <c r="E12" s="26"/>
      <c r="F12" s="26"/>
      <c r="G12" s="26"/>
      <c r="H12" s="26"/>
    </row>
    <row r="13" spans="1:8" ht="22.5" customHeight="1" thickTop="1" thickBot="1" x14ac:dyDescent="0.25">
      <c r="A13" s="27" t="s">
        <v>61</v>
      </c>
      <c r="B13" s="28">
        <f>B11</f>
        <v>0</v>
      </c>
      <c r="C13" s="28">
        <f>C11</f>
        <v>1038</v>
      </c>
      <c r="D13" s="28">
        <f>D11</f>
        <v>1038</v>
      </c>
    </row>
    <row r="14" spans="1:8" ht="30.75" customHeight="1" thickTop="1" thickBot="1" x14ac:dyDescent="0.25">
      <c r="A14" s="16"/>
      <c r="B14" s="29"/>
    </row>
    <row r="15" spans="1:8" s="31" customFormat="1" ht="26.25" customHeight="1" thickTop="1" thickBot="1" x14ac:dyDescent="0.25">
      <c r="A15" s="18" t="s">
        <v>62</v>
      </c>
      <c r="B15" s="19" t="s">
        <v>173</v>
      </c>
      <c r="C15" s="19" t="s">
        <v>203</v>
      </c>
      <c r="D15" s="19" t="s">
        <v>169</v>
      </c>
      <c r="E15" s="30"/>
      <c r="F15" s="30"/>
      <c r="G15" s="30"/>
      <c r="H15" s="30"/>
    </row>
    <row r="16" spans="1:8" ht="29.25" customHeight="1" thickTop="1" x14ac:dyDescent="0.2">
      <c r="A16" s="21" t="s">
        <v>156</v>
      </c>
      <c r="B16" s="22">
        <v>38309</v>
      </c>
      <c r="C16" s="22"/>
      <c r="D16" s="22">
        <f>B16+C16</f>
        <v>38309</v>
      </c>
    </row>
    <row r="17" spans="1:8" ht="24" customHeight="1" x14ac:dyDescent="0.2">
      <c r="A17" s="21" t="s">
        <v>152</v>
      </c>
      <c r="B17" s="22">
        <v>1550</v>
      </c>
      <c r="C17" s="22"/>
      <c r="D17" s="22">
        <f t="shared" ref="D17:D37" si="0">B17+C17</f>
        <v>1550</v>
      </c>
    </row>
    <row r="18" spans="1:8" ht="24.95" customHeight="1" x14ac:dyDescent="0.2">
      <c r="A18" s="21" t="s">
        <v>153</v>
      </c>
      <c r="B18" s="22">
        <v>2157</v>
      </c>
      <c r="C18" s="22">
        <v>12224</v>
      </c>
      <c r="D18" s="22">
        <f t="shared" si="0"/>
        <v>14381</v>
      </c>
    </row>
    <row r="19" spans="1:8" ht="24.95" customHeight="1" x14ac:dyDescent="0.2">
      <c r="A19" s="21" t="s">
        <v>154</v>
      </c>
      <c r="B19" s="22">
        <v>10325</v>
      </c>
      <c r="C19" s="22"/>
      <c r="D19" s="22">
        <f t="shared" si="0"/>
        <v>10325</v>
      </c>
    </row>
    <row r="20" spans="1:8" ht="24.95" customHeight="1" x14ac:dyDescent="0.2">
      <c r="A20" s="21" t="s">
        <v>166</v>
      </c>
      <c r="B20" s="22">
        <v>7500</v>
      </c>
      <c r="C20" s="22"/>
      <c r="D20" s="22">
        <f t="shared" si="0"/>
        <v>7500</v>
      </c>
    </row>
    <row r="21" spans="1:8" ht="24.95" customHeight="1" x14ac:dyDescent="0.2">
      <c r="A21" s="21" t="s">
        <v>157</v>
      </c>
      <c r="B21" s="22">
        <f>3967+381</f>
        <v>4348</v>
      </c>
      <c r="C21" s="22">
        <v>13676</v>
      </c>
      <c r="D21" s="22">
        <f>B21+C21</f>
        <v>18024</v>
      </c>
    </row>
    <row r="22" spans="1:8" ht="24.95" customHeight="1" x14ac:dyDescent="0.2">
      <c r="A22" s="21" t="s">
        <v>208</v>
      </c>
      <c r="B22" s="22">
        <v>0</v>
      </c>
      <c r="C22" s="22">
        <v>11324</v>
      </c>
      <c r="D22" s="22">
        <f>B22+C22</f>
        <v>11324</v>
      </c>
    </row>
    <row r="23" spans="1:8" ht="24.95" customHeight="1" x14ac:dyDescent="0.2">
      <c r="A23" s="21" t="s">
        <v>155</v>
      </c>
      <c r="B23" s="22">
        <v>10000</v>
      </c>
      <c r="C23" s="22"/>
      <c r="D23" s="22">
        <f t="shared" si="0"/>
        <v>10000</v>
      </c>
    </row>
    <row r="24" spans="1:8" ht="24.95" customHeight="1" x14ac:dyDescent="0.2">
      <c r="A24" s="21" t="s">
        <v>158</v>
      </c>
      <c r="B24" s="22">
        <v>1500</v>
      </c>
      <c r="C24" s="22"/>
      <c r="D24" s="22">
        <f t="shared" si="0"/>
        <v>1500</v>
      </c>
    </row>
    <row r="25" spans="1:8" ht="24.95" customHeight="1" x14ac:dyDescent="0.2">
      <c r="A25" s="21" t="s">
        <v>159</v>
      </c>
      <c r="B25" s="22">
        <v>800</v>
      </c>
      <c r="C25" s="22"/>
      <c r="D25" s="22">
        <f t="shared" si="0"/>
        <v>800</v>
      </c>
    </row>
    <row r="26" spans="1:8" ht="24.95" customHeight="1" x14ac:dyDescent="0.2">
      <c r="A26" s="21" t="s">
        <v>160</v>
      </c>
      <c r="B26" s="22">
        <f>4872+250+1383</f>
        <v>6505</v>
      </c>
      <c r="C26" s="22"/>
      <c r="D26" s="22">
        <f t="shared" si="0"/>
        <v>6505</v>
      </c>
    </row>
    <row r="27" spans="1:8" ht="24.95" customHeight="1" x14ac:dyDescent="0.2">
      <c r="A27" s="21" t="s">
        <v>205</v>
      </c>
      <c r="B27" s="22">
        <v>4890</v>
      </c>
      <c r="C27" s="22">
        <v>-4630</v>
      </c>
      <c r="D27" s="22">
        <f t="shared" ref="D27:D30" si="1">B27+C27</f>
        <v>260</v>
      </c>
    </row>
    <row r="28" spans="1:8" ht="24.95" customHeight="1" x14ac:dyDescent="0.2">
      <c r="A28" s="21" t="s">
        <v>202</v>
      </c>
      <c r="B28" s="22">
        <v>330</v>
      </c>
      <c r="C28" s="22">
        <v>4630</v>
      </c>
      <c r="D28" s="22">
        <f t="shared" si="1"/>
        <v>4960</v>
      </c>
    </row>
    <row r="29" spans="1:8" ht="24.95" customHeight="1" x14ac:dyDescent="0.2">
      <c r="A29" s="21" t="s">
        <v>211</v>
      </c>
      <c r="B29" s="22"/>
      <c r="C29" s="22">
        <f>68+1654+3368</f>
        <v>5090</v>
      </c>
      <c r="D29" s="22">
        <f t="shared" ref="D29" si="2">B29+C29</f>
        <v>5090</v>
      </c>
    </row>
    <row r="30" spans="1:8" ht="24.95" customHeight="1" x14ac:dyDescent="0.2">
      <c r="A30" s="21" t="s">
        <v>209</v>
      </c>
      <c r="B30" s="22"/>
      <c r="C30" s="22">
        <f>6217+1679</f>
        <v>7896</v>
      </c>
      <c r="D30" s="22">
        <f t="shared" si="1"/>
        <v>7896</v>
      </c>
    </row>
    <row r="31" spans="1:8" ht="24.95" customHeight="1" x14ac:dyDescent="0.2">
      <c r="A31" s="21" t="s">
        <v>161</v>
      </c>
      <c r="B31" s="22">
        <v>2000</v>
      </c>
      <c r="C31" s="22"/>
      <c r="D31" s="22">
        <f t="shared" si="0"/>
        <v>2000</v>
      </c>
    </row>
    <row r="32" spans="1:8" s="33" customFormat="1" ht="24.95" customHeight="1" x14ac:dyDescent="0.2">
      <c r="A32" s="23" t="s">
        <v>52</v>
      </c>
      <c r="B32" s="24">
        <f>SUM(B16:B31)</f>
        <v>90214</v>
      </c>
      <c r="C32" s="24">
        <f>SUM(C16:C31)</f>
        <v>50210</v>
      </c>
      <c r="D32" s="24">
        <f>SUM(D16:D31)</f>
        <v>140424</v>
      </c>
      <c r="E32" s="32"/>
      <c r="F32" s="32"/>
      <c r="G32" s="32"/>
      <c r="H32" s="32"/>
    </row>
    <row r="33" spans="1:8" ht="24.95" customHeight="1" x14ac:dyDescent="0.2">
      <c r="A33" s="21" t="s">
        <v>167</v>
      </c>
      <c r="B33" s="22">
        <v>153</v>
      </c>
      <c r="C33" s="22">
        <v>317</v>
      </c>
      <c r="D33" s="22">
        <f t="shared" ref="D33" si="3">B33+C33</f>
        <v>470</v>
      </c>
    </row>
    <row r="34" spans="1:8" s="33" customFormat="1" ht="24.95" customHeight="1" x14ac:dyDescent="0.2">
      <c r="A34" s="23" t="s">
        <v>76</v>
      </c>
      <c r="B34" s="24">
        <f>SUM(B33)</f>
        <v>153</v>
      </c>
      <c r="C34" s="24">
        <f>SUM(C33)</f>
        <v>317</v>
      </c>
      <c r="D34" s="24">
        <f>SUM(D33)</f>
        <v>470</v>
      </c>
      <c r="E34" s="32"/>
      <c r="F34" s="32"/>
      <c r="G34" s="32"/>
      <c r="H34" s="32"/>
    </row>
    <row r="35" spans="1:8" ht="24.95" customHeight="1" x14ac:dyDescent="0.2">
      <c r="A35" s="21" t="s">
        <v>212</v>
      </c>
      <c r="B35" s="22">
        <v>558</v>
      </c>
      <c r="C35" s="22">
        <v>632</v>
      </c>
      <c r="D35" s="22">
        <f t="shared" ref="D35" si="4">B35+C35</f>
        <v>1190</v>
      </c>
    </row>
    <row r="36" spans="1:8" s="33" customFormat="1" ht="24.95" customHeight="1" x14ac:dyDescent="0.2">
      <c r="A36" s="188" t="s">
        <v>56</v>
      </c>
      <c r="B36" s="24">
        <f>SUM(B35)</f>
        <v>558</v>
      </c>
      <c r="C36" s="24">
        <f>SUM(C35)</f>
        <v>632</v>
      </c>
      <c r="D36" s="24">
        <f>SUM(D35)</f>
        <v>1190</v>
      </c>
      <c r="E36" s="32"/>
      <c r="F36" s="32"/>
      <c r="G36" s="32"/>
      <c r="H36" s="32"/>
    </row>
    <row r="37" spans="1:8" ht="24.95" customHeight="1" x14ac:dyDescent="0.2">
      <c r="A37" s="21" t="s">
        <v>167</v>
      </c>
      <c r="B37" s="22">
        <v>13467</v>
      </c>
      <c r="C37" s="22"/>
      <c r="D37" s="22">
        <f t="shared" si="0"/>
        <v>13467</v>
      </c>
    </row>
    <row r="38" spans="1:8" s="33" customFormat="1" ht="24.95" customHeight="1" x14ac:dyDescent="0.2">
      <c r="A38" s="23" t="s">
        <v>50</v>
      </c>
      <c r="B38" s="24">
        <f>SUM(B37)</f>
        <v>13467</v>
      </c>
      <c r="C38" s="24">
        <f>SUM(C37)</f>
        <v>0</v>
      </c>
      <c r="D38" s="24">
        <f>SUM(D37)</f>
        <v>13467</v>
      </c>
      <c r="E38" s="32"/>
      <c r="F38" s="32"/>
      <c r="G38" s="32"/>
      <c r="H38" s="32"/>
    </row>
    <row r="39" spans="1:8" ht="24.95" customHeight="1" x14ac:dyDescent="0.2">
      <c r="A39" s="21" t="s">
        <v>167</v>
      </c>
      <c r="B39" s="22">
        <v>103</v>
      </c>
      <c r="C39" s="22"/>
      <c r="D39" s="22">
        <f t="shared" ref="D39" si="5">B39+C39</f>
        <v>103</v>
      </c>
    </row>
    <row r="40" spans="1:8" s="33" customFormat="1" ht="24.95" customHeight="1" x14ac:dyDescent="0.2">
      <c r="A40" s="23" t="s">
        <v>206</v>
      </c>
      <c r="B40" s="24">
        <f>SUM(B39)</f>
        <v>103</v>
      </c>
      <c r="C40" s="24">
        <f>SUM(C39)</f>
        <v>0</v>
      </c>
      <c r="D40" s="24">
        <f>SUM(D39)</f>
        <v>103</v>
      </c>
      <c r="E40" s="32"/>
      <c r="F40" s="32"/>
      <c r="G40" s="32"/>
      <c r="H40" s="32"/>
    </row>
    <row r="41" spans="1:8" s="13" customFormat="1" ht="16.5" thickBot="1" x14ac:dyDescent="0.25">
      <c r="A41" s="209"/>
      <c r="B41" s="210"/>
      <c r="C41" s="26"/>
      <c r="D41" s="26"/>
      <c r="E41" s="26"/>
      <c r="F41" s="26"/>
      <c r="G41" s="26"/>
      <c r="H41" s="26"/>
    </row>
    <row r="42" spans="1:8" ht="24.75" customHeight="1" thickTop="1" thickBot="1" x14ac:dyDescent="0.25">
      <c r="A42" s="34" t="s">
        <v>63</v>
      </c>
      <c r="B42" s="35">
        <f>B32+B38+B34+B36+B40</f>
        <v>104495</v>
      </c>
      <c r="C42" s="35">
        <f t="shared" ref="C42:D42" si="6">C32+C38+C34+C36+C40</f>
        <v>51159</v>
      </c>
      <c r="D42" s="35">
        <f t="shared" si="6"/>
        <v>155654</v>
      </c>
    </row>
    <row r="43" spans="1:8" ht="12" customHeight="1" thickTop="1" thickBot="1" x14ac:dyDescent="0.25">
      <c r="A43" s="36"/>
      <c r="B43" s="37"/>
    </row>
    <row r="44" spans="1:8" s="41" customFormat="1" ht="30" customHeight="1" thickTop="1" thickBot="1" x14ac:dyDescent="0.3">
      <c r="A44" s="38" t="s">
        <v>47</v>
      </c>
      <c r="B44" s="39">
        <f>B13+B42</f>
        <v>104495</v>
      </c>
      <c r="C44" s="39">
        <f>C13+C42</f>
        <v>52197</v>
      </c>
      <c r="D44" s="39">
        <f>D13+D42</f>
        <v>156692</v>
      </c>
      <c r="E44" s="40"/>
      <c r="F44" s="40"/>
      <c r="G44" s="40"/>
      <c r="H44" s="40"/>
    </row>
    <row r="45" spans="1:8" ht="16.5" thickTop="1" x14ac:dyDescent="0.2">
      <c r="A45" s="16"/>
      <c r="B45" s="16"/>
    </row>
    <row r="46" spans="1:8" ht="15.75" x14ac:dyDescent="0.2">
      <c r="A46" s="16"/>
      <c r="B46" s="16"/>
    </row>
    <row r="47" spans="1:8" ht="15.75" x14ac:dyDescent="0.2">
      <c r="A47" s="16"/>
      <c r="B47" s="16"/>
    </row>
    <row r="48" spans="1:8" ht="15.75" x14ac:dyDescent="0.2">
      <c r="A48" s="16"/>
      <c r="B48" s="16"/>
    </row>
    <row r="49" spans="1:2" ht="15.75" x14ac:dyDescent="0.2">
      <c r="A49" s="16"/>
      <c r="B49" s="16"/>
    </row>
    <row r="50" spans="1:2" ht="15.75" x14ac:dyDescent="0.2">
      <c r="A50" s="16"/>
      <c r="B50" s="16"/>
    </row>
    <row r="51" spans="1:2" ht="15.75" x14ac:dyDescent="0.2">
      <c r="A51" s="16"/>
      <c r="B51" s="16"/>
    </row>
    <row r="52" spans="1:2" ht="15.75" x14ac:dyDescent="0.2">
      <c r="A52" s="16"/>
      <c r="B52" s="16"/>
    </row>
    <row r="53" spans="1:2" ht="15.75" x14ac:dyDescent="0.2">
      <c r="A53" s="16"/>
      <c r="B53" s="16"/>
    </row>
    <row r="54" spans="1:2" ht="15.75" x14ac:dyDescent="0.2">
      <c r="A54" s="16"/>
      <c r="B54" s="16"/>
    </row>
    <row r="55" spans="1:2" ht="15.75" x14ac:dyDescent="0.2">
      <c r="A55" s="16"/>
      <c r="B55" s="16"/>
    </row>
    <row r="56" spans="1:2" ht="15.75" x14ac:dyDescent="0.2">
      <c r="A56" s="16"/>
      <c r="B56" s="16"/>
    </row>
    <row r="57" spans="1:2" ht="15.75" x14ac:dyDescent="0.2">
      <c r="A57" s="16"/>
      <c r="B57" s="16"/>
    </row>
    <row r="58" spans="1:2" ht="15.75" x14ac:dyDescent="0.2">
      <c r="A58" s="16"/>
      <c r="B58" s="16"/>
    </row>
    <row r="59" spans="1:2" ht="15.75" x14ac:dyDescent="0.2">
      <c r="A59" s="16"/>
      <c r="B59" s="16"/>
    </row>
    <row r="60" spans="1:2" ht="15.75" x14ac:dyDescent="0.2">
      <c r="A60" s="16"/>
      <c r="B60" s="16"/>
    </row>
    <row r="61" spans="1:2" ht="15.75" x14ac:dyDescent="0.2">
      <c r="A61" s="16"/>
      <c r="B61" s="16"/>
    </row>
    <row r="62" spans="1:2" ht="15.75" x14ac:dyDescent="0.2">
      <c r="A62" s="16"/>
      <c r="B62" s="16"/>
    </row>
    <row r="63" spans="1:2" ht="15.75" x14ac:dyDescent="0.2">
      <c r="A63" s="16"/>
      <c r="B63" s="16"/>
    </row>
    <row r="64" spans="1:2" ht="15.75" x14ac:dyDescent="0.2">
      <c r="A64" s="16"/>
      <c r="B64" s="16"/>
    </row>
    <row r="65" spans="1:2" ht="15.75" x14ac:dyDescent="0.2">
      <c r="A65" s="16"/>
      <c r="B65" s="16"/>
    </row>
    <row r="66" spans="1:2" ht="15.75" x14ac:dyDescent="0.2">
      <c r="A66" s="16"/>
      <c r="B66" s="16"/>
    </row>
    <row r="67" spans="1:2" ht="15.75" x14ac:dyDescent="0.2">
      <c r="A67" s="16"/>
      <c r="B67" s="16"/>
    </row>
    <row r="68" spans="1:2" ht="15.75" x14ac:dyDescent="0.2">
      <c r="A68" s="16"/>
      <c r="B68" s="16"/>
    </row>
    <row r="69" spans="1:2" ht="15.75" x14ac:dyDescent="0.2">
      <c r="A69" s="16"/>
      <c r="B69" s="16"/>
    </row>
    <row r="70" spans="1:2" ht="15.75" x14ac:dyDescent="0.2">
      <c r="A70" s="16"/>
      <c r="B70" s="16"/>
    </row>
    <row r="71" spans="1:2" ht="15.75" x14ac:dyDescent="0.2">
      <c r="A71" s="16"/>
      <c r="B71" s="16"/>
    </row>
    <row r="72" spans="1:2" ht="15.75" x14ac:dyDescent="0.2">
      <c r="A72" s="16"/>
      <c r="B72" s="16"/>
    </row>
    <row r="73" spans="1:2" ht="15.75" x14ac:dyDescent="0.2">
      <c r="A73" s="16"/>
      <c r="B73" s="16"/>
    </row>
    <row r="74" spans="1:2" ht="15.75" x14ac:dyDescent="0.2">
      <c r="A74" s="16"/>
      <c r="B74" s="16"/>
    </row>
    <row r="75" spans="1:2" ht="15.75" x14ac:dyDescent="0.2">
      <c r="A75" s="16"/>
      <c r="B75" s="16"/>
    </row>
    <row r="76" spans="1:2" ht="15.75" x14ac:dyDescent="0.2">
      <c r="A76" s="16"/>
      <c r="B76" s="16"/>
    </row>
    <row r="77" spans="1:2" ht="15.75" x14ac:dyDescent="0.2">
      <c r="A77" s="16"/>
      <c r="B77" s="16"/>
    </row>
    <row r="78" spans="1:2" ht="15.75" x14ac:dyDescent="0.2">
      <c r="A78" s="16"/>
      <c r="B78" s="16"/>
    </row>
    <row r="79" spans="1:2" ht="15.75" x14ac:dyDescent="0.2">
      <c r="A79" s="16"/>
      <c r="B79" s="16"/>
    </row>
    <row r="80" spans="1:2" ht="15.75" x14ac:dyDescent="0.2">
      <c r="A80" s="16"/>
      <c r="B80" s="16"/>
    </row>
    <row r="81" spans="1:2" ht="15.75" x14ac:dyDescent="0.2">
      <c r="A81" s="16"/>
      <c r="B81" s="16"/>
    </row>
    <row r="82" spans="1:2" ht="15.75" x14ac:dyDescent="0.2">
      <c r="A82" s="16"/>
      <c r="B82" s="16"/>
    </row>
    <row r="83" spans="1:2" ht="15.75" x14ac:dyDescent="0.2">
      <c r="A83" s="16"/>
      <c r="B83" s="16"/>
    </row>
    <row r="84" spans="1:2" ht="15.75" x14ac:dyDescent="0.2">
      <c r="A84" s="16"/>
      <c r="B84" s="16"/>
    </row>
    <row r="85" spans="1:2" ht="15.75" x14ac:dyDescent="0.2">
      <c r="A85" s="16"/>
      <c r="B85" s="16"/>
    </row>
    <row r="86" spans="1:2" ht="15.75" x14ac:dyDescent="0.2">
      <c r="A86" s="16"/>
      <c r="B86" s="16"/>
    </row>
    <row r="87" spans="1:2" ht="15.75" x14ac:dyDescent="0.2">
      <c r="A87" s="16"/>
      <c r="B87" s="16"/>
    </row>
    <row r="88" spans="1:2" ht="15.75" x14ac:dyDescent="0.2">
      <c r="A88" s="16"/>
      <c r="B88" s="16"/>
    </row>
    <row r="89" spans="1:2" ht="15.75" x14ac:dyDescent="0.2">
      <c r="A89" s="16"/>
      <c r="B89" s="16"/>
    </row>
    <row r="90" spans="1:2" ht="15.75" x14ac:dyDescent="0.2">
      <c r="A90" s="16"/>
      <c r="B90" s="16"/>
    </row>
    <row r="91" spans="1:2" ht="15.75" x14ac:dyDescent="0.2">
      <c r="A91" s="16"/>
      <c r="B91" s="16"/>
    </row>
    <row r="92" spans="1:2" ht="15.75" x14ac:dyDescent="0.2">
      <c r="A92" s="16"/>
      <c r="B92" s="16"/>
    </row>
    <row r="93" spans="1:2" ht="15.75" x14ac:dyDescent="0.2">
      <c r="A93" s="16"/>
      <c r="B93" s="16"/>
    </row>
    <row r="94" spans="1:2" ht="15.75" x14ac:dyDescent="0.2">
      <c r="A94" s="16"/>
      <c r="B94" s="16"/>
    </row>
    <row r="95" spans="1:2" ht="15.75" x14ac:dyDescent="0.2">
      <c r="A95" s="16"/>
      <c r="B95" s="16"/>
    </row>
    <row r="96" spans="1:2" ht="15.75" x14ac:dyDescent="0.2">
      <c r="A96" s="16"/>
      <c r="B96" s="16"/>
    </row>
    <row r="97" spans="1:2" ht="15.75" x14ac:dyDescent="0.2">
      <c r="A97" s="16"/>
      <c r="B97" s="16"/>
    </row>
    <row r="98" spans="1:2" ht="15.75" x14ac:dyDescent="0.2">
      <c r="A98" s="16"/>
      <c r="B98" s="16"/>
    </row>
    <row r="99" spans="1:2" ht="15.75" x14ac:dyDescent="0.2">
      <c r="A99" s="16"/>
      <c r="B99" s="16"/>
    </row>
    <row r="100" spans="1:2" ht="15.75" x14ac:dyDescent="0.2">
      <c r="A100" s="16"/>
      <c r="B100" s="16"/>
    </row>
    <row r="101" spans="1:2" ht="15.75" x14ac:dyDescent="0.2">
      <c r="A101" s="16"/>
      <c r="B101" s="16"/>
    </row>
    <row r="102" spans="1:2" ht="15.75" x14ac:dyDescent="0.2">
      <c r="A102" s="16"/>
      <c r="B102" s="16"/>
    </row>
    <row r="103" spans="1:2" ht="15.75" x14ac:dyDescent="0.2">
      <c r="A103" s="16"/>
      <c r="B103" s="16"/>
    </row>
    <row r="104" spans="1:2" ht="15.75" x14ac:dyDescent="0.2">
      <c r="A104" s="16"/>
      <c r="B104" s="16"/>
    </row>
    <row r="105" spans="1:2" ht="15.75" x14ac:dyDescent="0.2">
      <c r="A105" s="16"/>
      <c r="B105" s="16"/>
    </row>
    <row r="106" spans="1:2" ht="15.75" x14ac:dyDescent="0.2">
      <c r="A106" s="16"/>
      <c r="B106" s="16"/>
    </row>
    <row r="107" spans="1:2" ht="15.75" x14ac:dyDescent="0.2">
      <c r="A107" s="16"/>
      <c r="B107" s="16"/>
    </row>
    <row r="108" spans="1:2" ht="15.75" x14ac:dyDescent="0.2">
      <c r="A108" s="16"/>
      <c r="B108" s="16"/>
    </row>
    <row r="109" spans="1:2" ht="15.75" x14ac:dyDescent="0.2">
      <c r="A109" s="16"/>
      <c r="B109" s="16"/>
    </row>
    <row r="110" spans="1:2" ht="15.75" x14ac:dyDescent="0.2">
      <c r="A110" s="16"/>
      <c r="B110" s="16"/>
    </row>
    <row r="111" spans="1:2" ht="15.75" x14ac:dyDescent="0.2">
      <c r="A111" s="16"/>
      <c r="B111" s="16"/>
    </row>
    <row r="112" spans="1:2" ht="15.75" x14ac:dyDescent="0.2">
      <c r="A112" s="16"/>
      <c r="B112" s="16"/>
    </row>
    <row r="113" spans="1:2" ht="15.75" x14ac:dyDescent="0.2">
      <c r="A113" s="16"/>
      <c r="B113" s="16"/>
    </row>
    <row r="114" spans="1:2" ht="15.75" x14ac:dyDescent="0.2">
      <c r="A114" s="16"/>
      <c r="B114" s="16"/>
    </row>
    <row r="115" spans="1:2" ht="15.75" x14ac:dyDescent="0.2">
      <c r="A115" s="16"/>
      <c r="B115" s="16"/>
    </row>
    <row r="116" spans="1:2" ht="15.75" x14ac:dyDescent="0.2">
      <c r="A116" s="16"/>
      <c r="B116" s="16"/>
    </row>
    <row r="117" spans="1:2" ht="15.75" x14ac:dyDescent="0.2">
      <c r="A117" s="16"/>
      <c r="B117" s="16"/>
    </row>
    <row r="118" spans="1:2" ht="15.75" x14ac:dyDescent="0.2">
      <c r="A118" s="16"/>
      <c r="B118" s="16"/>
    </row>
    <row r="119" spans="1:2" ht="15.75" x14ac:dyDescent="0.2">
      <c r="A119" s="16"/>
      <c r="B119" s="16"/>
    </row>
    <row r="120" spans="1:2" ht="15.75" x14ac:dyDescent="0.2">
      <c r="A120" s="16"/>
      <c r="B120" s="16"/>
    </row>
    <row r="121" spans="1:2" ht="15.75" x14ac:dyDescent="0.2">
      <c r="A121" s="16"/>
      <c r="B121" s="16"/>
    </row>
    <row r="122" spans="1:2" ht="15.75" x14ac:dyDescent="0.2">
      <c r="A122" s="16"/>
      <c r="B122" s="16"/>
    </row>
    <row r="123" spans="1:2" ht="15.75" x14ac:dyDescent="0.2">
      <c r="A123" s="16"/>
      <c r="B123" s="16"/>
    </row>
    <row r="124" spans="1:2" ht="15.75" x14ac:dyDescent="0.2">
      <c r="A124" s="16"/>
      <c r="B124" s="16"/>
    </row>
    <row r="125" spans="1:2" ht="15.75" x14ac:dyDescent="0.2">
      <c r="A125" s="16"/>
      <c r="B125" s="16"/>
    </row>
    <row r="126" spans="1:2" ht="15.75" x14ac:dyDescent="0.2">
      <c r="A126" s="16"/>
      <c r="B126" s="16"/>
    </row>
    <row r="127" spans="1:2" ht="15.75" x14ac:dyDescent="0.2">
      <c r="A127" s="16"/>
      <c r="B127" s="16"/>
    </row>
    <row r="128" spans="1:2" ht="15.75" x14ac:dyDescent="0.2">
      <c r="A128" s="16"/>
      <c r="B128" s="16"/>
    </row>
    <row r="129" spans="1:2" ht="15.75" x14ac:dyDescent="0.2">
      <c r="A129" s="16"/>
      <c r="B129" s="16"/>
    </row>
    <row r="130" spans="1:2" ht="15.75" x14ac:dyDescent="0.2">
      <c r="A130" s="16"/>
      <c r="B130" s="16"/>
    </row>
    <row r="131" spans="1:2" ht="15.75" x14ac:dyDescent="0.2">
      <c r="A131" s="16"/>
      <c r="B131" s="16"/>
    </row>
    <row r="132" spans="1:2" ht="15.75" x14ac:dyDescent="0.2">
      <c r="A132" s="16"/>
      <c r="B132" s="16"/>
    </row>
    <row r="133" spans="1:2" ht="15.75" x14ac:dyDescent="0.2">
      <c r="A133" s="16"/>
      <c r="B133" s="16"/>
    </row>
    <row r="134" spans="1:2" ht="15.75" x14ac:dyDescent="0.2">
      <c r="A134" s="16"/>
      <c r="B134" s="16"/>
    </row>
    <row r="135" spans="1:2" ht="15.75" x14ac:dyDescent="0.2">
      <c r="A135" s="16"/>
      <c r="B135" s="16"/>
    </row>
    <row r="136" spans="1:2" ht="15.75" x14ac:dyDescent="0.2">
      <c r="A136" s="16"/>
      <c r="B136" s="16"/>
    </row>
    <row r="137" spans="1:2" ht="15.75" x14ac:dyDescent="0.2">
      <c r="A137" s="16"/>
      <c r="B137" s="16"/>
    </row>
    <row r="138" spans="1:2" ht="15.75" x14ac:dyDescent="0.2">
      <c r="A138" s="16"/>
      <c r="B138" s="16"/>
    </row>
    <row r="139" spans="1:2" ht="15.75" x14ac:dyDescent="0.2">
      <c r="A139" s="16"/>
      <c r="B139" s="16"/>
    </row>
    <row r="140" spans="1:2" ht="15.75" x14ac:dyDescent="0.2">
      <c r="A140" s="16"/>
      <c r="B140" s="16"/>
    </row>
    <row r="141" spans="1:2" ht="15.75" x14ac:dyDescent="0.2">
      <c r="A141" s="16"/>
      <c r="B141" s="16"/>
    </row>
    <row r="142" spans="1:2" ht="15.75" x14ac:dyDescent="0.2">
      <c r="A142" s="16"/>
      <c r="B142" s="16"/>
    </row>
    <row r="143" spans="1:2" ht="15.75" x14ac:dyDescent="0.2">
      <c r="A143" s="16"/>
      <c r="B143" s="16"/>
    </row>
    <row r="144" spans="1:2" ht="15.75" x14ac:dyDescent="0.2">
      <c r="A144" s="16"/>
      <c r="B144" s="16"/>
    </row>
    <row r="145" spans="1:2" ht="15.75" x14ac:dyDescent="0.2">
      <c r="A145" s="16"/>
      <c r="B145" s="16"/>
    </row>
    <row r="146" spans="1:2" ht="15.75" x14ac:dyDescent="0.2">
      <c r="A146" s="16"/>
      <c r="B146" s="16"/>
    </row>
    <row r="147" spans="1:2" ht="15.75" x14ac:dyDescent="0.2">
      <c r="A147" s="16"/>
      <c r="B147" s="16"/>
    </row>
    <row r="148" spans="1:2" ht="15.75" x14ac:dyDescent="0.2">
      <c r="A148" s="16"/>
      <c r="B148" s="16"/>
    </row>
    <row r="149" spans="1:2" ht="15.75" x14ac:dyDescent="0.2">
      <c r="A149" s="16"/>
      <c r="B149" s="16"/>
    </row>
    <row r="150" spans="1:2" ht="15.75" x14ac:dyDescent="0.2">
      <c r="A150" s="16"/>
      <c r="B150" s="16"/>
    </row>
    <row r="151" spans="1:2" ht="15.75" x14ac:dyDescent="0.2">
      <c r="A151" s="16"/>
      <c r="B151" s="16"/>
    </row>
    <row r="152" spans="1:2" ht="15.75" x14ac:dyDescent="0.2">
      <c r="A152" s="16"/>
      <c r="B152" s="16"/>
    </row>
    <row r="153" spans="1:2" ht="15.75" x14ac:dyDescent="0.2">
      <c r="A153" s="16"/>
      <c r="B153" s="16"/>
    </row>
    <row r="154" spans="1:2" ht="15.75" x14ac:dyDescent="0.2">
      <c r="A154" s="16"/>
      <c r="B154" s="16"/>
    </row>
    <row r="155" spans="1:2" ht="15.75" x14ac:dyDescent="0.2">
      <c r="A155" s="16"/>
      <c r="B155" s="16"/>
    </row>
    <row r="156" spans="1:2" ht="15.75" x14ac:dyDescent="0.2">
      <c r="A156" s="16"/>
      <c r="B156" s="16"/>
    </row>
    <row r="157" spans="1:2" ht="15.75" x14ac:dyDescent="0.2">
      <c r="A157" s="16"/>
      <c r="B157" s="16"/>
    </row>
    <row r="158" spans="1:2" ht="15.75" x14ac:dyDescent="0.2">
      <c r="A158" s="16"/>
      <c r="B158" s="16"/>
    </row>
    <row r="159" spans="1:2" ht="15.75" x14ac:dyDescent="0.2">
      <c r="A159" s="16"/>
      <c r="B159" s="16"/>
    </row>
    <row r="160" spans="1:2" ht="15.75" x14ac:dyDescent="0.2">
      <c r="A160" s="16"/>
      <c r="B160" s="16"/>
    </row>
    <row r="161" spans="1:2" ht="15.75" x14ac:dyDescent="0.2">
      <c r="A161" s="16"/>
      <c r="B161" s="16"/>
    </row>
    <row r="162" spans="1:2" ht="15.75" x14ac:dyDescent="0.2">
      <c r="A162" s="16"/>
      <c r="B162" s="16"/>
    </row>
    <row r="163" spans="1:2" ht="15.75" x14ac:dyDescent="0.2">
      <c r="A163" s="16"/>
      <c r="B163" s="16"/>
    </row>
    <row r="164" spans="1:2" ht="15.75" x14ac:dyDescent="0.2">
      <c r="A164" s="16"/>
      <c r="B164" s="16"/>
    </row>
    <row r="165" spans="1:2" ht="15.75" x14ac:dyDescent="0.2">
      <c r="A165" s="16"/>
      <c r="B165" s="16"/>
    </row>
    <row r="166" spans="1:2" ht="15.75" x14ac:dyDescent="0.2">
      <c r="A166" s="16"/>
      <c r="B166" s="16"/>
    </row>
    <row r="167" spans="1:2" ht="15.75" x14ac:dyDescent="0.2">
      <c r="A167" s="16"/>
      <c r="B167" s="16"/>
    </row>
    <row r="168" spans="1:2" ht="15.75" x14ac:dyDescent="0.2">
      <c r="A168" s="16"/>
      <c r="B168" s="16"/>
    </row>
    <row r="169" spans="1:2" ht="15.75" x14ac:dyDescent="0.2">
      <c r="A169" s="16"/>
      <c r="B169" s="16"/>
    </row>
    <row r="170" spans="1:2" ht="15.75" x14ac:dyDescent="0.2">
      <c r="A170" s="16"/>
      <c r="B170" s="16"/>
    </row>
    <row r="171" spans="1:2" ht="15.75" x14ac:dyDescent="0.2">
      <c r="A171" s="16"/>
      <c r="B171" s="16"/>
    </row>
    <row r="172" spans="1:2" ht="15.75" x14ac:dyDescent="0.2">
      <c r="A172" s="16"/>
      <c r="B172" s="16"/>
    </row>
    <row r="173" spans="1:2" ht="15.75" x14ac:dyDescent="0.2">
      <c r="A173" s="16"/>
      <c r="B173" s="16"/>
    </row>
    <row r="174" spans="1:2" ht="15.75" x14ac:dyDescent="0.2">
      <c r="A174" s="16"/>
      <c r="B174" s="16"/>
    </row>
    <row r="175" spans="1:2" ht="15.75" x14ac:dyDescent="0.2">
      <c r="A175" s="16"/>
      <c r="B175" s="16"/>
    </row>
    <row r="176" spans="1:2" ht="15.75" x14ac:dyDescent="0.2">
      <c r="A176" s="16"/>
      <c r="B176" s="16"/>
    </row>
    <row r="177" spans="1:2" ht="15.75" x14ac:dyDescent="0.2">
      <c r="A177" s="16"/>
      <c r="B177" s="16"/>
    </row>
    <row r="178" spans="1:2" ht="15.75" x14ac:dyDescent="0.2">
      <c r="A178" s="16"/>
      <c r="B178" s="16"/>
    </row>
    <row r="179" spans="1:2" ht="15.75" x14ac:dyDescent="0.2">
      <c r="A179" s="16"/>
      <c r="B179" s="16"/>
    </row>
    <row r="180" spans="1:2" ht="15.75" x14ac:dyDescent="0.2">
      <c r="A180" s="16"/>
      <c r="B180" s="16"/>
    </row>
    <row r="181" spans="1:2" ht="15.75" x14ac:dyDescent="0.2">
      <c r="A181" s="16"/>
      <c r="B181" s="16"/>
    </row>
    <row r="182" spans="1:2" ht="15.75" x14ac:dyDescent="0.2">
      <c r="A182" s="16"/>
      <c r="B182" s="16"/>
    </row>
    <row r="183" spans="1:2" ht="15.75" x14ac:dyDescent="0.2">
      <c r="A183" s="16"/>
      <c r="B183" s="16"/>
    </row>
    <row r="184" spans="1:2" ht="15.75" x14ac:dyDescent="0.2">
      <c r="A184" s="16"/>
      <c r="B184" s="16"/>
    </row>
    <row r="185" spans="1:2" ht="15.75" x14ac:dyDescent="0.2">
      <c r="A185" s="16"/>
      <c r="B185" s="16"/>
    </row>
    <row r="186" spans="1:2" ht="15.75" x14ac:dyDescent="0.2">
      <c r="A186" s="16"/>
      <c r="B186" s="16"/>
    </row>
    <row r="187" spans="1:2" ht="15.75" x14ac:dyDescent="0.2">
      <c r="A187" s="16"/>
      <c r="B187" s="16"/>
    </row>
    <row r="188" spans="1:2" ht="15.75" x14ac:dyDescent="0.2">
      <c r="A188" s="16"/>
      <c r="B188" s="16"/>
    </row>
    <row r="189" spans="1:2" ht="15.75" x14ac:dyDescent="0.2">
      <c r="A189" s="16"/>
      <c r="B189" s="16"/>
    </row>
    <row r="190" spans="1:2" ht="15.75" x14ac:dyDescent="0.2">
      <c r="A190" s="16"/>
      <c r="B190" s="16"/>
    </row>
    <row r="191" spans="1:2" ht="15.75" x14ac:dyDescent="0.2">
      <c r="A191" s="16"/>
      <c r="B191" s="16"/>
    </row>
    <row r="192" spans="1:2" ht="15.75" x14ac:dyDescent="0.2">
      <c r="A192" s="16"/>
      <c r="B192" s="16"/>
    </row>
    <row r="193" spans="1:2" ht="15.75" x14ac:dyDescent="0.2">
      <c r="A193" s="16"/>
      <c r="B193" s="16"/>
    </row>
    <row r="194" spans="1:2" ht="15.75" x14ac:dyDescent="0.2">
      <c r="A194" s="16"/>
      <c r="B194" s="16"/>
    </row>
    <row r="195" spans="1:2" ht="15.75" x14ac:dyDescent="0.2">
      <c r="A195" s="16"/>
      <c r="B195" s="16"/>
    </row>
    <row r="196" spans="1:2" ht="15.75" x14ac:dyDescent="0.2">
      <c r="A196" s="16"/>
      <c r="B196" s="16"/>
    </row>
    <row r="197" spans="1:2" ht="15.75" x14ac:dyDescent="0.2">
      <c r="A197" s="16"/>
      <c r="B197" s="16"/>
    </row>
    <row r="198" spans="1:2" ht="15.75" x14ac:dyDescent="0.2">
      <c r="A198" s="16"/>
      <c r="B198" s="16"/>
    </row>
    <row r="199" spans="1:2" ht="15.75" x14ac:dyDescent="0.2">
      <c r="A199" s="16"/>
      <c r="B199" s="16"/>
    </row>
    <row r="200" spans="1:2" ht="15.75" x14ac:dyDescent="0.2">
      <c r="A200" s="16"/>
      <c r="B200" s="16"/>
    </row>
    <row r="201" spans="1:2" ht="15.75" x14ac:dyDescent="0.2">
      <c r="A201" s="16"/>
      <c r="B201" s="16"/>
    </row>
    <row r="202" spans="1:2" ht="15.75" x14ac:dyDescent="0.2">
      <c r="A202" s="16"/>
      <c r="B202" s="16"/>
    </row>
    <row r="203" spans="1:2" ht="15.75" x14ac:dyDescent="0.2">
      <c r="A203" s="16"/>
      <c r="B203" s="16"/>
    </row>
    <row r="204" spans="1:2" ht="15.75" x14ac:dyDescent="0.2">
      <c r="A204" s="16"/>
      <c r="B204" s="16"/>
    </row>
    <row r="205" spans="1:2" ht="15.75" x14ac:dyDescent="0.2">
      <c r="A205" s="16"/>
      <c r="B205" s="16"/>
    </row>
    <row r="206" spans="1:2" ht="15.75" x14ac:dyDescent="0.2">
      <c r="A206" s="16"/>
      <c r="B206" s="16"/>
    </row>
    <row r="207" spans="1:2" ht="15.75" x14ac:dyDescent="0.2">
      <c r="A207" s="16"/>
      <c r="B207" s="16"/>
    </row>
    <row r="208" spans="1:2" ht="15.75" x14ac:dyDescent="0.2">
      <c r="A208" s="16"/>
      <c r="B208" s="16"/>
    </row>
    <row r="209" spans="1:2" ht="15.75" x14ac:dyDescent="0.2">
      <c r="A209" s="16"/>
      <c r="B209" s="16"/>
    </row>
    <row r="210" spans="1:2" ht="15.75" x14ac:dyDescent="0.2">
      <c r="A210" s="16"/>
      <c r="B210" s="16"/>
    </row>
    <row r="211" spans="1:2" ht="15.75" x14ac:dyDescent="0.2">
      <c r="A211" s="16"/>
      <c r="B211" s="16"/>
    </row>
    <row r="212" spans="1:2" ht="15.75" x14ac:dyDescent="0.2">
      <c r="A212" s="16"/>
      <c r="B212" s="16"/>
    </row>
    <row r="213" spans="1:2" ht="15.75" x14ac:dyDescent="0.2">
      <c r="A213" s="16"/>
      <c r="B213" s="16"/>
    </row>
    <row r="214" spans="1:2" ht="15.75" x14ac:dyDescent="0.2">
      <c r="A214" s="16"/>
      <c r="B214" s="16"/>
    </row>
    <row r="215" spans="1:2" ht="15.75" x14ac:dyDescent="0.2">
      <c r="A215" s="16"/>
      <c r="B215" s="16"/>
    </row>
    <row r="216" spans="1:2" ht="15.75" x14ac:dyDescent="0.2">
      <c r="A216" s="16"/>
      <c r="B216" s="16"/>
    </row>
    <row r="217" spans="1:2" ht="15.75" x14ac:dyDescent="0.2">
      <c r="A217" s="16"/>
      <c r="B217" s="16"/>
    </row>
    <row r="218" spans="1:2" ht="15.75" x14ac:dyDescent="0.2">
      <c r="A218" s="16"/>
      <c r="B218" s="16"/>
    </row>
    <row r="219" spans="1:2" ht="15.75" x14ac:dyDescent="0.2">
      <c r="A219" s="16"/>
      <c r="B219" s="16"/>
    </row>
    <row r="220" spans="1:2" ht="15.75" x14ac:dyDescent="0.2">
      <c r="A220" s="16"/>
      <c r="B220" s="16"/>
    </row>
    <row r="221" spans="1:2" ht="15.75" x14ac:dyDescent="0.2">
      <c r="A221" s="16"/>
      <c r="B221" s="16"/>
    </row>
    <row r="222" spans="1:2" ht="15.75" x14ac:dyDescent="0.2">
      <c r="A222" s="16"/>
      <c r="B222" s="16"/>
    </row>
    <row r="223" spans="1:2" ht="15.75" x14ac:dyDescent="0.2">
      <c r="A223" s="16"/>
      <c r="B223" s="16"/>
    </row>
    <row r="224" spans="1:2" ht="15.75" x14ac:dyDescent="0.2">
      <c r="A224" s="16"/>
      <c r="B224" s="16"/>
    </row>
    <row r="225" spans="1:2" ht="15.75" x14ac:dyDescent="0.2">
      <c r="A225" s="16"/>
      <c r="B225" s="16"/>
    </row>
    <row r="226" spans="1:2" ht="15.75" x14ac:dyDescent="0.2">
      <c r="A226" s="16"/>
      <c r="B226" s="16"/>
    </row>
    <row r="227" spans="1:2" ht="15.75" x14ac:dyDescent="0.2">
      <c r="A227" s="16"/>
      <c r="B227" s="16"/>
    </row>
    <row r="228" spans="1:2" ht="15.75" x14ac:dyDescent="0.2">
      <c r="A228" s="16"/>
      <c r="B228" s="16"/>
    </row>
    <row r="229" spans="1:2" ht="15.75" x14ac:dyDescent="0.2">
      <c r="A229" s="16"/>
      <c r="B229" s="16"/>
    </row>
    <row r="230" spans="1:2" ht="15.75" x14ac:dyDescent="0.2">
      <c r="A230" s="16"/>
      <c r="B230" s="16"/>
    </row>
    <row r="231" spans="1:2" ht="15.75" x14ac:dyDescent="0.2">
      <c r="A231" s="16"/>
      <c r="B231" s="16"/>
    </row>
    <row r="232" spans="1:2" ht="15.75" x14ac:dyDescent="0.2">
      <c r="A232" s="16"/>
      <c r="B232" s="16"/>
    </row>
    <row r="233" spans="1:2" ht="15.75" x14ac:dyDescent="0.2">
      <c r="A233" s="16"/>
      <c r="B233" s="16"/>
    </row>
    <row r="234" spans="1:2" ht="15.75" x14ac:dyDescent="0.2">
      <c r="A234" s="16"/>
      <c r="B234" s="16"/>
    </row>
    <row r="235" spans="1:2" ht="15.75" x14ac:dyDescent="0.2">
      <c r="A235" s="16"/>
      <c r="B235" s="16"/>
    </row>
    <row r="236" spans="1:2" ht="15.75" x14ac:dyDescent="0.2">
      <c r="A236" s="16"/>
      <c r="B236" s="16"/>
    </row>
    <row r="237" spans="1:2" ht="15.75" x14ac:dyDescent="0.2">
      <c r="A237" s="16"/>
      <c r="B237" s="16"/>
    </row>
    <row r="238" spans="1:2" ht="15.75" x14ac:dyDescent="0.2">
      <c r="A238" s="16"/>
      <c r="B238" s="16"/>
    </row>
    <row r="239" spans="1:2" ht="15.75" x14ac:dyDescent="0.2">
      <c r="A239" s="16"/>
      <c r="B239" s="16"/>
    </row>
    <row r="240" spans="1:2" ht="15.75" x14ac:dyDescent="0.2">
      <c r="A240" s="16"/>
      <c r="B240" s="16"/>
    </row>
    <row r="241" spans="1:2" ht="15.75" x14ac:dyDescent="0.2">
      <c r="A241" s="16"/>
      <c r="B241" s="16"/>
    </row>
    <row r="242" spans="1:2" ht="15.75" x14ac:dyDescent="0.2">
      <c r="A242" s="16"/>
      <c r="B242" s="16"/>
    </row>
    <row r="243" spans="1:2" ht="15.75" x14ac:dyDescent="0.2">
      <c r="A243" s="16"/>
      <c r="B243" s="16"/>
    </row>
    <row r="244" spans="1:2" ht="15.75" x14ac:dyDescent="0.2">
      <c r="A244" s="16"/>
      <c r="B244" s="16"/>
    </row>
    <row r="245" spans="1:2" ht="15.75" x14ac:dyDescent="0.2">
      <c r="A245" s="16"/>
      <c r="B245" s="16"/>
    </row>
    <row r="246" spans="1:2" ht="15.75" x14ac:dyDescent="0.2">
      <c r="A246" s="16"/>
      <c r="B246" s="16"/>
    </row>
    <row r="247" spans="1:2" ht="15.75" x14ac:dyDescent="0.2">
      <c r="A247" s="16"/>
      <c r="B247" s="16"/>
    </row>
    <row r="248" spans="1:2" ht="15.75" x14ac:dyDescent="0.2">
      <c r="A248" s="16"/>
      <c r="B248" s="16"/>
    </row>
    <row r="249" spans="1:2" ht="15.75" x14ac:dyDescent="0.2">
      <c r="A249" s="16"/>
      <c r="B249" s="16"/>
    </row>
    <row r="250" spans="1:2" ht="15.75" x14ac:dyDescent="0.2">
      <c r="A250" s="16"/>
      <c r="B250" s="16"/>
    </row>
    <row r="251" spans="1:2" ht="15.75" x14ac:dyDescent="0.2">
      <c r="A251" s="16"/>
      <c r="B251" s="16"/>
    </row>
    <row r="252" spans="1:2" ht="15.75" x14ac:dyDescent="0.2">
      <c r="A252" s="16"/>
      <c r="B252" s="16"/>
    </row>
    <row r="253" spans="1:2" ht="15.75" x14ac:dyDescent="0.2">
      <c r="A253" s="16"/>
      <c r="B253" s="16"/>
    </row>
    <row r="254" spans="1:2" ht="15.75" x14ac:dyDescent="0.2">
      <c r="A254" s="16"/>
      <c r="B254" s="16"/>
    </row>
    <row r="255" spans="1:2" ht="15.75" x14ac:dyDescent="0.2">
      <c r="A255" s="16"/>
      <c r="B255" s="16"/>
    </row>
    <row r="256" spans="1:2" ht="15.75" x14ac:dyDescent="0.2">
      <c r="A256" s="16"/>
      <c r="B256" s="16"/>
    </row>
    <row r="257" spans="1:2" ht="15.75" x14ac:dyDescent="0.2">
      <c r="A257" s="16"/>
      <c r="B257" s="16"/>
    </row>
    <row r="258" spans="1:2" ht="15.75" x14ac:dyDescent="0.2">
      <c r="A258" s="16"/>
      <c r="B258" s="16"/>
    </row>
    <row r="259" spans="1:2" ht="15.75" x14ac:dyDescent="0.2">
      <c r="A259" s="16"/>
      <c r="B259" s="16"/>
    </row>
    <row r="260" spans="1:2" ht="15.75" x14ac:dyDescent="0.2">
      <c r="A260" s="16"/>
      <c r="B260" s="16"/>
    </row>
    <row r="261" spans="1:2" ht="15.75" x14ac:dyDescent="0.2">
      <c r="A261" s="16"/>
      <c r="B261" s="16"/>
    </row>
    <row r="262" spans="1:2" ht="15.75" x14ac:dyDescent="0.2">
      <c r="A262" s="16"/>
      <c r="B262" s="16"/>
    </row>
    <row r="263" spans="1:2" ht="15.75" x14ac:dyDescent="0.2">
      <c r="A263" s="16"/>
      <c r="B263" s="16"/>
    </row>
    <row r="264" spans="1:2" ht="15.75" x14ac:dyDescent="0.2">
      <c r="A264" s="16"/>
      <c r="B264" s="16"/>
    </row>
    <row r="265" spans="1:2" ht="15.75" x14ac:dyDescent="0.2">
      <c r="A265" s="16"/>
      <c r="B265" s="16"/>
    </row>
    <row r="266" spans="1:2" ht="15.75" x14ac:dyDescent="0.2">
      <c r="A266" s="16"/>
      <c r="B266" s="16"/>
    </row>
    <row r="267" spans="1:2" ht="15.75" x14ac:dyDescent="0.2">
      <c r="A267" s="16"/>
      <c r="B267" s="16"/>
    </row>
    <row r="268" spans="1:2" ht="15.75" x14ac:dyDescent="0.2">
      <c r="A268" s="16"/>
      <c r="B268" s="16"/>
    </row>
    <row r="269" spans="1:2" ht="15.75" x14ac:dyDescent="0.2">
      <c r="A269" s="16"/>
      <c r="B269" s="16"/>
    </row>
    <row r="270" spans="1:2" ht="15.75" x14ac:dyDescent="0.2">
      <c r="A270" s="16"/>
      <c r="B270" s="16"/>
    </row>
    <row r="271" spans="1:2" ht="15.75" x14ac:dyDescent="0.2">
      <c r="A271" s="16"/>
      <c r="B271" s="16"/>
    </row>
    <row r="272" spans="1:2" ht="15.75" x14ac:dyDescent="0.2">
      <c r="A272" s="16"/>
      <c r="B272" s="16"/>
    </row>
    <row r="273" spans="1:2" ht="15.75" x14ac:dyDescent="0.2">
      <c r="A273" s="16"/>
      <c r="B273" s="16"/>
    </row>
    <row r="274" spans="1:2" ht="15.75" x14ac:dyDescent="0.2">
      <c r="A274" s="16"/>
      <c r="B274" s="16"/>
    </row>
    <row r="275" spans="1:2" ht="15.75" x14ac:dyDescent="0.2">
      <c r="A275" s="16"/>
      <c r="B275" s="16"/>
    </row>
    <row r="276" spans="1:2" ht="15.75" x14ac:dyDescent="0.2">
      <c r="A276" s="16"/>
      <c r="B276" s="16"/>
    </row>
    <row r="277" spans="1:2" ht="15.75" x14ac:dyDescent="0.2">
      <c r="A277" s="16"/>
      <c r="B277" s="16"/>
    </row>
    <row r="278" spans="1:2" ht="15.75" x14ac:dyDescent="0.2">
      <c r="A278" s="16"/>
      <c r="B278" s="16"/>
    </row>
    <row r="279" spans="1:2" ht="15.75" x14ac:dyDescent="0.2">
      <c r="A279" s="16"/>
      <c r="B279" s="16"/>
    </row>
    <row r="280" spans="1:2" ht="15.75" x14ac:dyDescent="0.2">
      <c r="A280" s="16"/>
      <c r="B280" s="16"/>
    </row>
    <row r="281" spans="1:2" ht="15.75" x14ac:dyDescent="0.2">
      <c r="A281" s="16"/>
      <c r="B281" s="16"/>
    </row>
    <row r="282" spans="1:2" ht="15.75" x14ac:dyDescent="0.2">
      <c r="A282" s="16"/>
      <c r="B282" s="16"/>
    </row>
    <row r="283" spans="1:2" ht="15.75" x14ac:dyDescent="0.2">
      <c r="A283" s="16"/>
      <c r="B283" s="16"/>
    </row>
    <row r="284" spans="1:2" ht="15.75" x14ac:dyDescent="0.2">
      <c r="A284" s="16"/>
      <c r="B284" s="16"/>
    </row>
    <row r="285" spans="1:2" ht="15.75" x14ac:dyDescent="0.2">
      <c r="A285" s="16"/>
      <c r="B285" s="16"/>
    </row>
    <row r="286" spans="1:2" ht="15.75" x14ac:dyDescent="0.2">
      <c r="A286" s="16"/>
      <c r="B286" s="16"/>
    </row>
    <row r="287" spans="1:2" ht="15.75" x14ac:dyDescent="0.2">
      <c r="A287" s="16"/>
      <c r="B287" s="16"/>
    </row>
    <row r="288" spans="1:2" ht="15.75" x14ac:dyDescent="0.2">
      <c r="A288" s="16"/>
      <c r="B288" s="16"/>
    </row>
    <row r="289" spans="1:2" ht="15.75" x14ac:dyDescent="0.2">
      <c r="A289" s="16"/>
      <c r="B289" s="16"/>
    </row>
    <row r="290" spans="1:2" ht="15.75" x14ac:dyDescent="0.2">
      <c r="A290" s="16"/>
      <c r="B290" s="16"/>
    </row>
    <row r="291" spans="1:2" ht="15.75" x14ac:dyDescent="0.2">
      <c r="A291" s="16"/>
      <c r="B291" s="16"/>
    </row>
    <row r="292" spans="1:2" ht="15.75" x14ac:dyDescent="0.2">
      <c r="A292" s="16"/>
      <c r="B292" s="16"/>
    </row>
    <row r="293" spans="1:2" ht="15.75" x14ac:dyDescent="0.2">
      <c r="A293" s="16"/>
      <c r="B293" s="16"/>
    </row>
    <row r="294" spans="1:2" ht="15.75" x14ac:dyDescent="0.2">
      <c r="A294" s="16"/>
      <c r="B294" s="16"/>
    </row>
    <row r="295" spans="1:2" ht="15.75" x14ac:dyDescent="0.2">
      <c r="A295" s="16"/>
      <c r="B295" s="16"/>
    </row>
    <row r="296" spans="1:2" ht="15.75" x14ac:dyDescent="0.2">
      <c r="A296" s="16"/>
      <c r="B296" s="16"/>
    </row>
    <row r="297" spans="1:2" ht="15.75" x14ac:dyDescent="0.2">
      <c r="A297" s="16"/>
      <c r="B297" s="16"/>
    </row>
    <row r="298" spans="1:2" ht="15.75" x14ac:dyDescent="0.2">
      <c r="A298" s="16"/>
      <c r="B298" s="16"/>
    </row>
    <row r="299" spans="1:2" ht="15.75" x14ac:dyDescent="0.2">
      <c r="A299" s="16"/>
      <c r="B299" s="16"/>
    </row>
    <row r="300" spans="1:2" ht="15.75" x14ac:dyDescent="0.2">
      <c r="A300" s="16"/>
      <c r="B300" s="16"/>
    </row>
    <row r="301" spans="1:2" ht="15.75" x14ac:dyDescent="0.2">
      <c r="A301" s="16"/>
      <c r="B301" s="16"/>
    </row>
    <row r="302" spans="1:2" ht="15.75" x14ac:dyDescent="0.2">
      <c r="A302" s="16"/>
      <c r="B302" s="16"/>
    </row>
    <row r="303" spans="1:2" ht="15.75" x14ac:dyDescent="0.2">
      <c r="A303" s="16"/>
      <c r="B303" s="16"/>
    </row>
    <row r="304" spans="1:2" ht="15.75" x14ac:dyDescent="0.2">
      <c r="A304" s="16"/>
      <c r="B304" s="16"/>
    </row>
    <row r="305" spans="1:2" ht="15.75" x14ac:dyDescent="0.2">
      <c r="A305" s="16"/>
      <c r="B305" s="16"/>
    </row>
    <row r="306" spans="1:2" ht="15.75" x14ac:dyDescent="0.2">
      <c r="A306" s="16"/>
      <c r="B306" s="16"/>
    </row>
    <row r="307" spans="1:2" ht="15.75" x14ac:dyDescent="0.2">
      <c r="A307" s="16"/>
      <c r="B307" s="16"/>
    </row>
    <row r="308" spans="1:2" ht="15.75" x14ac:dyDescent="0.2">
      <c r="A308" s="16"/>
      <c r="B308" s="16"/>
    </row>
    <row r="309" spans="1:2" ht="15.75" x14ac:dyDescent="0.2">
      <c r="A309" s="16"/>
      <c r="B309" s="16"/>
    </row>
    <row r="310" spans="1:2" ht="15.75" x14ac:dyDescent="0.2">
      <c r="A310" s="16"/>
      <c r="B310" s="16"/>
    </row>
    <row r="311" spans="1:2" ht="15.75" x14ac:dyDescent="0.2">
      <c r="A311" s="16"/>
      <c r="B311" s="16"/>
    </row>
    <row r="312" spans="1:2" ht="15.75" x14ac:dyDescent="0.2">
      <c r="A312" s="16"/>
      <c r="B312" s="16"/>
    </row>
    <row r="313" spans="1:2" ht="15.75" x14ac:dyDescent="0.2">
      <c r="A313" s="16"/>
      <c r="B313" s="16"/>
    </row>
    <row r="314" spans="1:2" ht="15.75" x14ac:dyDescent="0.2">
      <c r="A314" s="16"/>
      <c r="B314" s="16"/>
    </row>
    <row r="315" spans="1:2" ht="15.75" x14ac:dyDescent="0.2">
      <c r="A315" s="16"/>
      <c r="B315" s="16"/>
    </row>
    <row r="316" spans="1:2" ht="15.75" x14ac:dyDescent="0.2">
      <c r="A316" s="16"/>
      <c r="B316" s="16"/>
    </row>
    <row r="317" spans="1:2" ht="15.75" x14ac:dyDescent="0.2">
      <c r="A317" s="16"/>
      <c r="B317" s="16"/>
    </row>
    <row r="318" spans="1:2" ht="15.75" x14ac:dyDescent="0.2">
      <c r="A318" s="16"/>
      <c r="B318" s="16"/>
    </row>
    <row r="319" spans="1:2" ht="15.75" x14ac:dyDescent="0.2">
      <c r="A319" s="16"/>
      <c r="B319" s="16"/>
    </row>
    <row r="320" spans="1:2" ht="15.75" x14ac:dyDescent="0.2">
      <c r="A320" s="16"/>
      <c r="B320" s="16"/>
    </row>
    <row r="321" spans="1:2" ht="15.75" x14ac:dyDescent="0.2">
      <c r="A321" s="16"/>
      <c r="B321" s="16"/>
    </row>
    <row r="322" spans="1:2" ht="15.75" x14ac:dyDescent="0.2">
      <c r="A322" s="16"/>
      <c r="B322" s="16"/>
    </row>
    <row r="323" spans="1:2" ht="15.75" x14ac:dyDescent="0.2">
      <c r="A323" s="16"/>
      <c r="B323" s="16"/>
    </row>
    <row r="324" spans="1:2" ht="15.75" x14ac:dyDescent="0.2">
      <c r="A324" s="16"/>
      <c r="B324" s="16"/>
    </row>
    <row r="325" spans="1:2" ht="15.75" x14ac:dyDescent="0.2">
      <c r="A325" s="16"/>
      <c r="B325" s="16"/>
    </row>
    <row r="326" spans="1:2" ht="15.75" x14ac:dyDescent="0.2">
      <c r="A326" s="16"/>
      <c r="B326" s="16"/>
    </row>
    <row r="327" spans="1:2" ht="15.75" x14ac:dyDescent="0.2">
      <c r="A327" s="16"/>
      <c r="B327" s="16"/>
    </row>
    <row r="328" spans="1:2" ht="15.75" x14ac:dyDescent="0.2">
      <c r="A328" s="16"/>
      <c r="B328" s="16"/>
    </row>
    <row r="329" spans="1:2" ht="15.75" x14ac:dyDescent="0.2">
      <c r="A329" s="16"/>
      <c r="B329" s="16"/>
    </row>
    <row r="330" spans="1:2" ht="15.75" x14ac:dyDescent="0.2">
      <c r="A330" s="16"/>
      <c r="B330" s="16"/>
    </row>
    <row r="331" spans="1:2" ht="15.75" x14ac:dyDescent="0.2">
      <c r="A331" s="16"/>
      <c r="B331" s="16"/>
    </row>
    <row r="332" spans="1:2" ht="15.75" x14ac:dyDescent="0.2">
      <c r="A332" s="16"/>
      <c r="B332" s="16"/>
    </row>
    <row r="333" spans="1:2" ht="15.75" x14ac:dyDescent="0.2">
      <c r="A333" s="16"/>
      <c r="B333" s="16"/>
    </row>
    <row r="334" spans="1:2" ht="15.75" x14ac:dyDescent="0.2">
      <c r="A334" s="16"/>
      <c r="B334" s="16"/>
    </row>
    <row r="335" spans="1:2" ht="15.75" x14ac:dyDescent="0.2">
      <c r="A335" s="16"/>
      <c r="B335" s="16"/>
    </row>
    <row r="336" spans="1:2" ht="15.75" x14ac:dyDescent="0.2">
      <c r="A336" s="16"/>
      <c r="B336" s="16"/>
    </row>
    <row r="337" spans="1:2" ht="15.75" x14ac:dyDescent="0.2">
      <c r="A337" s="16"/>
      <c r="B337" s="16"/>
    </row>
    <row r="338" spans="1:2" ht="15.75" x14ac:dyDescent="0.2">
      <c r="A338" s="16"/>
      <c r="B338" s="16"/>
    </row>
    <row r="339" spans="1:2" ht="15.75" x14ac:dyDescent="0.2">
      <c r="A339" s="16"/>
      <c r="B339" s="16"/>
    </row>
    <row r="340" spans="1:2" ht="15.75" x14ac:dyDescent="0.2">
      <c r="A340" s="16"/>
      <c r="B340" s="16"/>
    </row>
    <row r="341" spans="1:2" ht="15.75" x14ac:dyDescent="0.2">
      <c r="A341" s="16"/>
      <c r="B341" s="16"/>
    </row>
    <row r="342" spans="1:2" ht="15.75" x14ac:dyDescent="0.2">
      <c r="A342" s="16"/>
      <c r="B342" s="16"/>
    </row>
    <row r="343" spans="1:2" ht="15.75" x14ac:dyDescent="0.2">
      <c r="A343" s="16"/>
      <c r="B343" s="16"/>
    </row>
    <row r="344" spans="1:2" ht="15.75" x14ac:dyDescent="0.2">
      <c r="A344" s="16"/>
      <c r="B344" s="16"/>
    </row>
    <row r="345" spans="1:2" ht="15.75" x14ac:dyDescent="0.2">
      <c r="A345" s="16"/>
      <c r="B345" s="16"/>
    </row>
    <row r="346" spans="1:2" ht="15.75" x14ac:dyDescent="0.2">
      <c r="A346" s="16"/>
      <c r="B346" s="16"/>
    </row>
    <row r="347" spans="1:2" ht="15.75" x14ac:dyDescent="0.2">
      <c r="A347" s="16"/>
      <c r="B347" s="16"/>
    </row>
    <row r="348" spans="1:2" ht="15.75" x14ac:dyDescent="0.2">
      <c r="A348" s="16"/>
      <c r="B348" s="16"/>
    </row>
    <row r="349" spans="1:2" ht="15.75" x14ac:dyDescent="0.2">
      <c r="A349" s="16"/>
      <c r="B349" s="16"/>
    </row>
    <row r="350" spans="1:2" ht="15.75" x14ac:dyDescent="0.2">
      <c r="A350" s="16"/>
      <c r="B350" s="16"/>
    </row>
    <row r="351" spans="1:2" ht="15.75" x14ac:dyDescent="0.2">
      <c r="A351" s="16"/>
      <c r="B351" s="16"/>
    </row>
    <row r="352" spans="1:2" ht="15.75" x14ac:dyDescent="0.2">
      <c r="A352" s="16"/>
      <c r="B352" s="16"/>
    </row>
    <row r="353" spans="1:2" ht="15.75" x14ac:dyDescent="0.2">
      <c r="A353" s="16"/>
      <c r="B353" s="16"/>
    </row>
    <row r="354" spans="1:2" ht="15.75" x14ac:dyDescent="0.2">
      <c r="A354" s="16"/>
      <c r="B354" s="16"/>
    </row>
    <row r="355" spans="1:2" ht="15.75" x14ac:dyDescent="0.2">
      <c r="A355" s="16"/>
      <c r="B355" s="16"/>
    </row>
    <row r="356" spans="1:2" ht="15.75" x14ac:dyDescent="0.2">
      <c r="A356" s="16"/>
      <c r="B356" s="16"/>
    </row>
    <row r="357" spans="1:2" ht="15.75" x14ac:dyDescent="0.2">
      <c r="A357" s="16"/>
      <c r="B357" s="16"/>
    </row>
    <row r="358" spans="1:2" ht="15.75" x14ac:dyDescent="0.2">
      <c r="A358" s="16"/>
      <c r="B358" s="16"/>
    </row>
    <row r="359" spans="1:2" ht="15.75" x14ac:dyDescent="0.2">
      <c r="A359" s="16"/>
      <c r="B359" s="16"/>
    </row>
    <row r="360" spans="1:2" ht="15.75" x14ac:dyDescent="0.2">
      <c r="A360" s="16"/>
      <c r="B360" s="16"/>
    </row>
    <row r="361" spans="1:2" ht="15.75" x14ac:dyDescent="0.2">
      <c r="A361" s="16"/>
      <c r="B361" s="16"/>
    </row>
    <row r="362" spans="1:2" ht="15.75" x14ac:dyDescent="0.2">
      <c r="A362" s="16"/>
      <c r="B362" s="16"/>
    </row>
    <row r="363" spans="1:2" ht="15.75" x14ac:dyDescent="0.2">
      <c r="A363" s="16"/>
      <c r="B363" s="16"/>
    </row>
    <row r="364" spans="1:2" ht="15.75" x14ac:dyDescent="0.2">
      <c r="A364" s="16"/>
      <c r="B364" s="16"/>
    </row>
    <row r="365" spans="1:2" ht="15.75" x14ac:dyDescent="0.2">
      <c r="A365" s="16"/>
      <c r="B365" s="16"/>
    </row>
    <row r="366" spans="1:2" ht="15.75" x14ac:dyDescent="0.2">
      <c r="A366" s="16"/>
      <c r="B366" s="16"/>
    </row>
    <row r="367" spans="1:2" ht="15.75" x14ac:dyDescent="0.2">
      <c r="A367" s="16"/>
      <c r="B367" s="16"/>
    </row>
    <row r="368" spans="1:2" ht="15.75" x14ac:dyDescent="0.2">
      <c r="A368" s="16"/>
      <c r="B368" s="16"/>
    </row>
    <row r="369" spans="1:2" ht="15.75" x14ac:dyDescent="0.2">
      <c r="A369" s="16"/>
      <c r="B369" s="16"/>
    </row>
    <row r="370" spans="1:2" ht="15.75" x14ac:dyDescent="0.2">
      <c r="A370" s="16"/>
      <c r="B370" s="16"/>
    </row>
    <row r="371" spans="1:2" ht="15.75" x14ac:dyDescent="0.2">
      <c r="A371" s="16"/>
      <c r="B371" s="16"/>
    </row>
    <row r="372" spans="1:2" ht="15.75" x14ac:dyDescent="0.2">
      <c r="A372" s="16"/>
      <c r="B372" s="16"/>
    </row>
    <row r="373" spans="1:2" ht="15.75" x14ac:dyDescent="0.2">
      <c r="A373" s="16"/>
      <c r="B373" s="16"/>
    </row>
    <row r="374" spans="1:2" ht="15.75" x14ac:dyDescent="0.2">
      <c r="A374" s="16"/>
      <c r="B374" s="16"/>
    </row>
    <row r="375" spans="1:2" ht="15.75" x14ac:dyDescent="0.2">
      <c r="A375" s="16"/>
      <c r="B375" s="16"/>
    </row>
    <row r="376" spans="1:2" ht="15.75" x14ac:dyDescent="0.2">
      <c r="A376" s="16"/>
      <c r="B376" s="16"/>
    </row>
    <row r="377" spans="1:2" ht="15.75" x14ac:dyDescent="0.2">
      <c r="A377" s="16"/>
      <c r="B377" s="16"/>
    </row>
    <row r="378" spans="1:2" ht="15.75" x14ac:dyDescent="0.2">
      <c r="A378" s="16"/>
      <c r="B378" s="16"/>
    </row>
    <row r="379" spans="1:2" ht="15.75" x14ac:dyDescent="0.2">
      <c r="A379" s="16"/>
      <c r="B379" s="16"/>
    </row>
    <row r="380" spans="1:2" ht="15.75" x14ac:dyDescent="0.2">
      <c r="A380" s="16"/>
      <c r="B380" s="16"/>
    </row>
    <row r="381" spans="1:2" ht="15.75" x14ac:dyDescent="0.2">
      <c r="A381" s="16"/>
      <c r="B381" s="16"/>
    </row>
    <row r="382" spans="1:2" ht="15.75" x14ac:dyDescent="0.2">
      <c r="A382" s="16"/>
      <c r="B382" s="16"/>
    </row>
    <row r="383" spans="1:2" ht="15.75" x14ac:dyDescent="0.2">
      <c r="A383" s="16"/>
      <c r="B383" s="16"/>
    </row>
    <row r="384" spans="1:2" ht="15.75" x14ac:dyDescent="0.2">
      <c r="A384" s="16"/>
      <c r="B384" s="16"/>
    </row>
    <row r="385" spans="1:2" ht="15.75" x14ac:dyDescent="0.2">
      <c r="A385" s="16"/>
      <c r="B385" s="16"/>
    </row>
    <row r="386" spans="1:2" ht="15.75" x14ac:dyDescent="0.2">
      <c r="A386" s="16"/>
      <c r="B386" s="16"/>
    </row>
    <row r="387" spans="1:2" ht="15.75" x14ac:dyDescent="0.2">
      <c r="A387" s="16"/>
      <c r="B387" s="16"/>
    </row>
    <row r="388" spans="1:2" ht="15.75" x14ac:dyDescent="0.2">
      <c r="A388" s="16"/>
      <c r="B388" s="16"/>
    </row>
    <row r="389" spans="1:2" ht="15.75" x14ac:dyDescent="0.2">
      <c r="A389" s="16"/>
      <c r="B389" s="16"/>
    </row>
    <row r="390" spans="1:2" ht="15.75" x14ac:dyDescent="0.2">
      <c r="A390" s="16"/>
      <c r="B390" s="16"/>
    </row>
    <row r="391" spans="1:2" ht="15.75" x14ac:dyDescent="0.2">
      <c r="A391" s="16"/>
      <c r="B391" s="16"/>
    </row>
    <row r="392" spans="1:2" ht="15.75" x14ac:dyDescent="0.2">
      <c r="A392" s="16"/>
      <c r="B392" s="16"/>
    </row>
    <row r="393" spans="1:2" ht="15.75" x14ac:dyDescent="0.2">
      <c r="A393" s="16"/>
      <c r="B393" s="16"/>
    </row>
    <row r="394" spans="1:2" ht="15.75" x14ac:dyDescent="0.2">
      <c r="A394" s="16"/>
      <c r="B394" s="16"/>
    </row>
    <row r="395" spans="1:2" ht="15.75" x14ac:dyDescent="0.2">
      <c r="A395" s="16"/>
      <c r="B395" s="16"/>
    </row>
    <row r="396" spans="1:2" ht="15.75" x14ac:dyDescent="0.2">
      <c r="A396" s="16"/>
      <c r="B396" s="16"/>
    </row>
    <row r="397" spans="1:2" ht="15.75" x14ac:dyDescent="0.2">
      <c r="A397" s="16"/>
      <c r="B397" s="16"/>
    </row>
    <row r="398" spans="1:2" ht="15.75" x14ac:dyDescent="0.2">
      <c r="A398" s="16"/>
      <c r="B398" s="16"/>
    </row>
    <row r="399" spans="1:2" ht="15.75" x14ac:dyDescent="0.2">
      <c r="A399" s="16"/>
      <c r="B399" s="16"/>
    </row>
    <row r="400" spans="1:2" ht="15.75" x14ac:dyDescent="0.2">
      <c r="A400" s="16"/>
      <c r="B400" s="16"/>
    </row>
    <row r="401" spans="1:2" ht="15.75" x14ac:dyDescent="0.2">
      <c r="A401" s="16"/>
      <c r="B401" s="16"/>
    </row>
    <row r="402" spans="1:2" ht="15.75" x14ac:dyDescent="0.2">
      <c r="A402" s="16"/>
      <c r="B402" s="16"/>
    </row>
    <row r="403" spans="1:2" ht="15.75" x14ac:dyDescent="0.2">
      <c r="A403" s="16"/>
      <c r="B403" s="16"/>
    </row>
    <row r="404" spans="1:2" ht="15.75" x14ac:dyDescent="0.2">
      <c r="A404" s="16"/>
      <c r="B404" s="16"/>
    </row>
    <row r="405" spans="1:2" ht="15.75" x14ac:dyDescent="0.2">
      <c r="A405" s="16"/>
      <c r="B405" s="16"/>
    </row>
    <row r="406" spans="1:2" ht="15.75" x14ac:dyDescent="0.2">
      <c r="A406" s="16"/>
      <c r="B406" s="16"/>
    </row>
    <row r="407" spans="1:2" ht="15.75" x14ac:dyDescent="0.2">
      <c r="A407" s="16"/>
      <c r="B407" s="16"/>
    </row>
    <row r="408" spans="1:2" ht="15.75" x14ac:dyDescent="0.2">
      <c r="A408" s="16"/>
      <c r="B408" s="16"/>
    </row>
    <row r="409" spans="1:2" ht="15.75" x14ac:dyDescent="0.2">
      <c r="A409" s="16"/>
      <c r="B409" s="16"/>
    </row>
    <row r="410" spans="1:2" ht="15.75" x14ac:dyDescent="0.2">
      <c r="A410" s="16"/>
      <c r="B410" s="16"/>
    </row>
    <row r="411" spans="1:2" ht="15.75" x14ac:dyDescent="0.2">
      <c r="A411" s="16"/>
      <c r="B411" s="16"/>
    </row>
    <row r="412" spans="1:2" ht="15.75" x14ac:dyDescent="0.2">
      <c r="A412" s="16"/>
      <c r="B412" s="16"/>
    </row>
    <row r="413" spans="1:2" ht="15.75" x14ac:dyDescent="0.2">
      <c r="A413" s="16"/>
      <c r="B413" s="16"/>
    </row>
    <row r="414" spans="1:2" ht="15.75" x14ac:dyDescent="0.2">
      <c r="A414" s="16"/>
      <c r="B414" s="16"/>
    </row>
    <row r="415" spans="1:2" ht="15.75" x14ac:dyDescent="0.2">
      <c r="A415" s="16"/>
      <c r="B415" s="16"/>
    </row>
    <row r="416" spans="1:2" ht="15.75" x14ac:dyDescent="0.2">
      <c r="A416" s="16"/>
      <c r="B416" s="16"/>
    </row>
    <row r="417" spans="1:2" ht="15.75" x14ac:dyDescent="0.2">
      <c r="A417" s="16"/>
      <c r="B417" s="16"/>
    </row>
    <row r="418" spans="1:2" ht="15.75" x14ac:dyDescent="0.2">
      <c r="A418" s="16"/>
      <c r="B418" s="16"/>
    </row>
    <row r="419" spans="1:2" ht="15.75" x14ac:dyDescent="0.2">
      <c r="A419" s="16"/>
      <c r="B419" s="16"/>
    </row>
    <row r="420" spans="1:2" ht="15.75" x14ac:dyDescent="0.2">
      <c r="A420" s="16"/>
      <c r="B420" s="16"/>
    </row>
    <row r="421" spans="1:2" ht="15.75" x14ac:dyDescent="0.2">
      <c r="A421" s="16"/>
      <c r="B421" s="16"/>
    </row>
    <row r="422" spans="1:2" ht="15.75" x14ac:dyDescent="0.2">
      <c r="A422" s="16"/>
      <c r="B422" s="16"/>
    </row>
    <row r="423" spans="1:2" ht="15.75" x14ac:dyDescent="0.2">
      <c r="A423" s="16"/>
      <c r="B423" s="16"/>
    </row>
    <row r="424" spans="1:2" ht="15.75" x14ac:dyDescent="0.2">
      <c r="A424" s="16"/>
      <c r="B424" s="16"/>
    </row>
    <row r="425" spans="1:2" ht="15.75" x14ac:dyDescent="0.2">
      <c r="A425" s="16"/>
      <c r="B425" s="16"/>
    </row>
    <row r="426" spans="1:2" ht="15.75" x14ac:dyDescent="0.2">
      <c r="A426" s="16"/>
      <c r="B426" s="16"/>
    </row>
    <row r="427" spans="1:2" ht="15.75" x14ac:dyDescent="0.2">
      <c r="A427" s="16"/>
      <c r="B427" s="16"/>
    </row>
    <row r="428" spans="1:2" ht="15.75" x14ac:dyDescent="0.2">
      <c r="A428" s="16"/>
      <c r="B428" s="16"/>
    </row>
    <row r="429" spans="1:2" ht="15.75" x14ac:dyDescent="0.2">
      <c r="A429" s="16"/>
      <c r="B429" s="16"/>
    </row>
    <row r="430" spans="1:2" ht="15.75" x14ac:dyDescent="0.2">
      <c r="A430" s="16"/>
      <c r="B430" s="16"/>
    </row>
    <row r="431" spans="1:2" ht="15.75" x14ac:dyDescent="0.2">
      <c r="A431" s="16"/>
      <c r="B431" s="16"/>
    </row>
    <row r="432" spans="1:2" ht="15.75" x14ac:dyDescent="0.2">
      <c r="A432" s="16"/>
      <c r="B432" s="16"/>
    </row>
    <row r="433" spans="1:2" ht="15.75" x14ac:dyDescent="0.2">
      <c r="A433" s="16"/>
      <c r="B433" s="16"/>
    </row>
    <row r="434" spans="1:2" ht="15.75" x14ac:dyDescent="0.2">
      <c r="A434" s="16"/>
      <c r="B434" s="16"/>
    </row>
    <row r="435" spans="1:2" ht="15.75" x14ac:dyDescent="0.2">
      <c r="A435" s="16"/>
      <c r="B435" s="16"/>
    </row>
    <row r="436" spans="1:2" ht="15.75" x14ac:dyDescent="0.2">
      <c r="A436" s="16"/>
      <c r="B436" s="16"/>
    </row>
    <row r="437" spans="1:2" ht="15.75" x14ac:dyDescent="0.2">
      <c r="A437" s="16"/>
      <c r="B437" s="16"/>
    </row>
    <row r="438" spans="1:2" ht="15.75" x14ac:dyDescent="0.2">
      <c r="A438" s="16"/>
      <c r="B438" s="16"/>
    </row>
    <row r="439" spans="1:2" ht="15.75" x14ac:dyDescent="0.2">
      <c r="A439" s="16"/>
      <c r="B439" s="16"/>
    </row>
    <row r="440" spans="1:2" ht="15.75" x14ac:dyDescent="0.2">
      <c r="A440" s="16"/>
      <c r="B440" s="16"/>
    </row>
    <row r="441" spans="1:2" ht="15.75" x14ac:dyDescent="0.2">
      <c r="A441" s="16"/>
      <c r="B441" s="16"/>
    </row>
    <row r="442" spans="1:2" ht="15.75" x14ac:dyDescent="0.2">
      <c r="A442" s="16"/>
      <c r="B442" s="16"/>
    </row>
    <row r="443" spans="1:2" ht="15.75" x14ac:dyDescent="0.2">
      <c r="A443" s="16"/>
      <c r="B443" s="16"/>
    </row>
    <row r="444" spans="1:2" ht="15.75" x14ac:dyDescent="0.2">
      <c r="A444" s="16"/>
      <c r="B444" s="16"/>
    </row>
    <row r="445" spans="1:2" ht="15.75" x14ac:dyDescent="0.2">
      <c r="A445" s="16"/>
      <c r="B445" s="16"/>
    </row>
    <row r="446" spans="1:2" ht="15.75" x14ac:dyDescent="0.2">
      <c r="A446" s="16"/>
      <c r="B446" s="16"/>
    </row>
    <row r="447" spans="1:2" ht="15.75" x14ac:dyDescent="0.2">
      <c r="A447" s="16"/>
      <c r="B447" s="16"/>
    </row>
    <row r="448" spans="1:2" ht="15.75" x14ac:dyDescent="0.2">
      <c r="A448" s="16"/>
      <c r="B448" s="16"/>
    </row>
    <row r="449" spans="1:2" ht="15.75" x14ac:dyDescent="0.2">
      <c r="A449" s="16"/>
      <c r="B449" s="16"/>
    </row>
    <row r="450" spans="1:2" ht="15.75" x14ac:dyDescent="0.2">
      <c r="A450" s="16"/>
      <c r="B450" s="16"/>
    </row>
    <row r="451" spans="1:2" ht="15.75" x14ac:dyDescent="0.2">
      <c r="A451" s="16"/>
      <c r="B451" s="16"/>
    </row>
    <row r="452" spans="1:2" ht="15.75" x14ac:dyDescent="0.2">
      <c r="A452" s="16"/>
      <c r="B452" s="16"/>
    </row>
    <row r="453" spans="1:2" ht="15.75" x14ac:dyDescent="0.2">
      <c r="A453" s="16"/>
      <c r="B453" s="16"/>
    </row>
    <row r="454" spans="1:2" ht="15.75" x14ac:dyDescent="0.2">
      <c r="A454" s="16"/>
      <c r="B454" s="16"/>
    </row>
    <row r="455" spans="1:2" ht="15.75" x14ac:dyDescent="0.2">
      <c r="A455" s="16"/>
      <c r="B455" s="16"/>
    </row>
    <row r="456" spans="1:2" ht="15.75" x14ac:dyDescent="0.2">
      <c r="A456" s="16"/>
      <c r="B456" s="16"/>
    </row>
    <row r="457" spans="1:2" ht="15.75" x14ac:dyDescent="0.2">
      <c r="A457" s="16"/>
      <c r="B457" s="16"/>
    </row>
    <row r="458" spans="1:2" ht="15.75" x14ac:dyDescent="0.2">
      <c r="A458" s="16"/>
      <c r="B458" s="16"/>
    </row>
    <row r="459" spans="1:2" ht="15.75" x14ac:dyDescent="0.2">
      <c r="A459" s="16"/>
      <c r="B459" s="16"/>
    </row>
    <row r="460" spans="1:2" ht="15.75" x14ac:dyDescent="0.2">
      <c r="A460" s="16"/>
      <c r="B460" s="16"/>
    </row>
    <row r="461" spans="1:2" ht="15.75" x14ac:dyDescent="0.2">
      <c r="A461" s="16"/>
      <c r="B461" s="16"/>
    </row>
    <row r="462" spans="1:2" ht="15.75" x14ac:dyDescent="0.2">
      <c r="A462" s="16"/>
      <c r="B462" s="16"/>
    </row>
    <row r="463" spans="1:2" ht="15.75" x14ac:dyDescent="0.2">
      <c r="A463" s="16"/>
      <c r="B463" s="16"/>
    </row>
    <row r="464" spans="1:2" ht="15.75" x14ac:dyDescent="0.2">
      <c r="A464" s="16"/>
      <c r="B464" s="16"/>
    </row>
    <row r="465" spans="1:2" ht="15.75" x14ac:dyDescent="0.2">
      <c r="A465" s="16"/>
      <c r="B465" s="16"/>
    </row>
    <row r="466" spans="1:2" ht="15.75" x14ac:dyDescent="0.2">
      <c r="A466" s="16"/>
      <c r="B466" s="16"/>
    </row>
    <row r="467" spans="1:2" ht="15.75" x14ac:dyDescent="0.2">
      <c r="A467" s="16"/>
      <c r="B467" s="16"/>
    </row>
    <row r="468" spans="1:2" ht="15.75" x14ac:dyDescent="0.2">
      <c r="A468" s="16"/>
      <c r="B468" s="16"/>
    </row>
    <row r="469" spans="1:2" ht="15.75" x14ac:dyDescent="0.2">
      <c r="A469" s="16"/>
      <c r="B469" s="16"/>
    </row>
    <row r="470" spans="1:2" ht="15.75" x14ac:dyDescent="0.2">
      <c r="A470" s="16"/>
      <c r="B470" s="16"/>
    </row>
    <row r="471" spans="1:2" ht="15.75" x14ac:dyDescent="0.2">
      <c r="A471" s="16"/>
      <c r="B471" s="16"/>
    </row>
    <row r="472" spans="1:2" ht="15.75" x14ac:dyDescent="0.2">
      <c r="A472" s="16"/>
      <c r="B472" s="16"/>
    </row>
    <row r="473" spans="1:2" ht="15.75" x14ac:dyDescent="0.2">
      <c r="A473" s="16"/>
      <c r="B473" s="16"/>
    </row>
    <row r="474" spans="1:2" ht="15.75" x14ac:dyDescent="0.2">
      <c r="A474" s="16"/>
      <c r="B474" s="16"/>
    </row>
    <row r="475" spans="1:2" ht="15.75" x14ac:dyDescent="0.2">
      <c r="A475" s="16"/>
      <c r="B475" s="16"/>
    </row>
    <row r="476" spans="1:2" ht="15.75" x14ac:dyDescent="0.2">
      <c r="A476" s="16"/>
      <c r="B476" s="16"/>
    </row>
    <row r="477" spans="1:2" ht="15.75" x14ac:dyDescent="0.2">
      <c r="A477" s="16"/>
      <c r="B477" s="16"/>
    </row>
    <row r="478" spans="1:2" ht="15.75" x14ac:dyDescent="0.2">
      <c r="A478" s="16"/>
      <c r="B478" s="16"/>
    </row>
    <row r="479" spans="1:2" ht="15.75" x14ac:dyDescent="0.2">
      <c r="A479" s="16"/>
      <c r="B479" s="16"/>
    </row>
    <row r="480" spans="1:2" ht="15.75" x14ac:dyDescent="0.2">
      <c r="A480" s="16"/>
      <c r="B480" s="16"/>
    </row>
    <row r="481" spans="1:2" ht="15.75" x14ac:dyDescent="0.2">
      <c r="A481" s="16"/>
      <c r="B481" s="16"/>
    </row>
    <row r="482" spans="1:2" ht="15.75" x14ac:dyDescent="0.2">
      <c r="A482" s="16"/>
      <c r="B482" s="16"/>
    </row>
    <row r="483" spans="1:2" ht="15.75" x14ac:dyDescent="0.2">
      <c r="A483" s="16"/>
      <c r="B483" s="16"/>
    </row>
    <row r="484" spans="1:2" ht="15.75" x14ac:dyDescent="0.2">
      <c r="A484" s="16"/>
      <c r="B484" s="16"/>
    </row>
    <row r="485" spans="1:2" ht="15.75" x14ac:dyDescent="0.2">
      <c r="A485" s="16"/>
      <c r="B485" s="16"/>
    </row>
    <row r="486" spans="1:2" ht="15.75" x14ac:dyDescent="0.2">
      <c r="A486" s="16"/>
      <c r="B486" s="16"/>
    </row>
    <row r="487" spans="1:2" ht="15.75" x14ac:dyDescent="0.2">
      <c r="A487" s="16"/>
      <c r="B487" s="16"/>
    </row>
    <row r="488" spans="1:2" ht="15.75" x14ac:dyDescent="0.2">
      <c r="A488" s="16"/>
      <c r="B488" s="16"/>
    </row>
    <row r="489" spans="1:2" ht="15.75" x14ac:dyDescent="0.2">
      <c r="A489" s="16"/>
      <c r="B489" s="16"/>
    </row>
    <row r="490" spans="1:2" ht="15.75" x14ac:dyDescent="0.2">
      <c r="A490" s="16"/>
      <c r="B490" s="16"/>
    </row>
    <row r="491" spans="1:2" ht="15.75" x14ac:dyDescent="0.2">
      <c r="A491" s="16"/>
      <c r="B491" s="16"/>
    </row>
    <row r="492" spans="1:2" ht="15.75" x14ac:dyDescent="0.2">
      <c r="A492" s="16"/>
      <c r="B492" s="16"/>
    </row>
    <row r="493" spans="1:2" ht="15.75" x14ac:dyDescent="0.2">
      <c r="A493" s="16"/>
      <c r="B493" s="16"/>
    </row>
    <row r="494" spans="1:2" ht="15.75" x14ac:dyDescent="0.2">
      <c r="A494" s="16"/>
      <c r="B494" s="16"/>
    </row>
    <row r="495" spans="1:2" ht="15.75" x14ac:dyDescent="0.2">
      <c r="A495" s="16"/>
      <c r="B495" s="16"/>
    </row>
    <row r="496" spans="1:2" ht="15.75" x14ac:dyDescent="0.2">
      <c r="A496" s="16"/>
      <c r="B496" s="16"/>
    </row>
    <row r="497" spans="1:2" ht="15.75" x14ac:dyDescent="0.2">
      <c r="A497" s="16"/>
      <c r="B497" s="16"/>
    </row>
    <row r="498" spans="1:2" ht="15.75" x14ac:dyDescent="0.2">
      <c r="A498" s="16"/>
      <c r="B498" s="16"/>
    </row>
    <row r="499" spans="1:2" ht="15.75" x14ac:dyDescent="0.2">
      <c r="A499" s="16"/>
      <c r="B499" s="16"/>
    </row>
    <row r="500" spans="1:2" ht="15.75" x14ac:dyDescent="0.2">
      <c r="A500" s="16"/>
      <c r="B500" s="16"/>
    </row>
    <row r="501" spans="1:2" ht="15.75" x14ac:dyDescent="0.2">
      <c r="A501" s="16"/>
      <c r="B501" s="16"/>
    </row>
    <row r="502" spans="1:2" ht="15.75" x14ac:dyDescent="0.2">
      <c r="A502" s="16"/>
      <c r="B502" s="16"/>
    </row>
    <row r="503" spans="1:2" ht="15.75" x14ac:dyDescent="0.2">
      <c r="A503" s="16"/>
      <c r="B503" s="16"/>
    </row>
    <row r="504" spans="1:2" ht="15.75" x14ac:dyDescent="0.2">
      <c r="A504" s="16"/>
      <c r="B504" s="16"/>
    </row>
    <row r="505" spans="1:2" ht="15.75" x14ac:dyDescent="0.2">
      <c r="A505" s="16"/>
      <c r="B505" s="16"/>
    </row>
    <row r="506" spans="1:2" ht="15.75" x14ac:dyDescent="0.2">
      <c r="A506" s="16"/>
      <c r="B506" s="16"/>
    </row>
    <row r="507" spans="1:2" ht="15.75" x14ac:dyDescent="0.2">
      <c r="A507" s="16"/>
      <c r="B507" s="16"/>
    </row>
    <row r="508" spans="1:2" ht="15.75" x14ac:dyDescent="0.2">
      <c r="A508" s="16"/>
      <c r="B508" s="16"/>
    </row>
    <row r="509" spans="1:2" ht="15.75" x14ac:dyDescent="0.2">
      <c r="A509" s="16"/>
      <c r="B509" s="16"/>
    </row>
    <row r="510" spans="1:2" ht="15.75" x14ac:dyDescent="0.2">
      <c r="A510" s="16"/>
      <c r="B510" s="16"/>
    </row>
    <row r="511" spans="1:2" ht="15.75" x14ac:dyDescent="0.2">
      <c r="A511" s="16"/>
      <c r="B511" s="16"/>
    </row>
    <row r="512" spans="1:2" ht="15.75" x14ac:dyDescent="0.2">
      <c r="A512" s="16"/>
      <c r="B512" s="16"/>
    </row>
    <row r="513" spans="1:2" ht="15.75" x14ac:dyDescent="0.2">
      <c r="A513" s="16"/>
      <c r="B513" s="16"/>
    </row>
    <row r="514" spans="1:2" ht="15.75" x14ac:dyDescent="0.2">
      <c r="A514" s="16"/>
      <c r="B514" s="16"/>
    </row>
    <row r="515" spans="1:2" ht="15.75" x14ac:dyDescent="0.2">
      <c r="A515" s="16"/>
      <c r="B515" s="16"/>
    </row>
    <row r="516" spans="1:2" ht="15.75" x14ac:dyDescent="0.2">
      <c r="A516" s="16"/>
      <c r="B516" s="16"/>
    </row>
    <row r="517" spans="1:2" ht="15.75" x14ac:dyDescent="0.2">
      <c r="A517" s="16"/>
      <c r="B517" s="16"/>
    </row>
    <row r="518" spans="1:2" ht="15.75" x14ac:dyDescent="0.2">
      <c r="A518" s="16"/>
      <c r="B518" s="16"/>
    </row>
    <row r="519" spans="1:2" ht="15.75" x14ac:dyDescent="0.2">
      <c r="A519" s="16"/>
      <c r="B519" s="16"/>
    </row>
    <row r="520" spans="1:2" ht="15.75" x14ac:dyDescent="0.2">
      <c r="A520" s="16"/>
      <c r="B520" s="16"/>
    </row>
    <row r="521" spans="1:2" ht="15.75" x14ac:dyDescent="0.2">
      <c r="A521" s="16"/>
      <c r="B521" s="16"/>
    </row>
    <row r="522" spans="1:2" ht="15.75" x14ac:dyDescent="0.2">
      <c r="A522" s="16"/>
      <c r="B522" s="16"/>
    </row>
    <row r="523" spans="1:2" ht="15.75" x14ac:dyDescent="0.2">
      <c r="A523" s="16"/>
      <c r="B523" s="16"/>
    </row>
    <row r="524" spans="1:2" ht="15.75" x14ac:dyDescent="0.2">
      <c r="A524" s="16"/>
      <c r="B524" s="16"/>
    </row>
    <row r="525" spans="1:2" ht="15.75" x14ac:dyDescent="0.2">
      <c r="A525" s="16"/>
      <c r="B525" s="16"/>
    </row>
    <row r="526" spans="1:2" ht="15.75" x14ac:dyDescent="0.2">
      <c r="A526" s="16"/>
      <c r="B526" s="16"/>
    </row>
    <row r="527" spans="1:2" ht="15.75" x14ac:dyDescent="0.2">
      <c r="A527" s="16"/>
      <c r="B527" s="16"/>
    </row>
    <row r="528" spans="1:2" ht="15.75" x14ac:dyDescent="0.2">
      <c r="A528" s="16"/>
      <c r="B528" s="16"/>
    </row>
    <row r="529" spans="1:2" ht="15.75" x14ac:dyDescent="0.2">
      <c r="A529" s="16"/>
      <c r="B529" s="16"/>
    </row>
    <row r="530" spans="1:2" ht="15.75" x14ac:dyDescent="0.2">
      <c r="A530" s="16"/>
      <c r="B530" s="16"/>
    </row>
    <row r="531" spans="1:2" ht="15.75" x14ac:dyDescent="0.2">
      <c r="A531" s="16"/>
      <c r="B531" s="16"/>
    </row>
    <row r="532" spans="1:2" ht="15.75" x14ac:dyDescent="0.2">
      <c r="A532" s="16"/>
      <c r="B532" s="16"/>
    </row>
    <row r="533" spans="1:2" ht="15.75" x14ac:dyDescent="0.2">
      <c r="A533" s="16"/>
      <c r="B533" s="16"/>
    </row>
    <row r="534" spans="1:2" ht="15.75" x14ac:dyDescent="0.2">
      <c r="A534" s="16"/>
      <c r="B534" s="16"/>
    </row>
    <row r="535" spans="1:2" ht="15.75" x14ac:dyDescent="0.2">
      <c r="A535" s="16"/>
      <c r="B535" s="16"/>
    </row>
    <row r="536" spans="1:2" ht="15.75" x14ac:dyDescent="0.2">
      <c r="A536" s="16"/>
      <c r="B536" s="16"/>
    </row>
    <row r="537" spans="1:2" ht="15.75" x14ac:dyDescent="0.2">
      <c r="A537" s="16"/>
      <c r="B537" s="16"/>
    </row>
    <row r="538" spans="1:2" ht="15.75" x14ac:dyDescent="0.2">
      <c r="A538" s="16"/>
      <c r="B538" s="16"/>
    </row>
    <row r="539" spans="1:2" ht="15.75" x14ac:dyDescent="0.2">
      <c r="A539" s="16"/>
      <c r="B539" s="16"/>
    </row>
    <row r="540" spans="1:2" ht="15.75" x14ac:dyDescent="0.2">
      <c r="A540" s="16"/>
      <c r="B540" s="16"/>
    </row>
    <row r="541" spans="1:2" ht="15.75" x14ac:dyDescent="0.2">
      <c r="A541" s="16"/>
      <c r="B541" s="16"/>
    </row>
    <row r="542" spans="1:2" ht="15.75" x14ac:dyDescent="0.2">
      <c r="A542" s="16"/>
      <c r="B542" s="16"/>
    </row>
    <row r="543" spans="1:2" ht="15.75" x14ac:dyDescent="0.2">
      <c r="A543" s="16"/>
      <c r="B543" s="16"/>
    </row>
    <row r="544" spans="1:2" ht="15.75" x14ac:dyDescent="0.2">
      <c r="A544" s="16"/>
      <c r="B544" s="16"/>
    </row>
    <row r="545" spans="1:2" ht="15.75" x14ac:dyDescent="0.2">
      <c r="A545" s="16"/>
      <c r="B545" s="16"/>
    </row>
    <row r="546" spans="1:2" ht="15.75" x14ac:dyDescent="0.2">
      <c r="A546" s="16"/>
      <c r="B546" s="16"/>
    </row>
    <row r="547" spans="1:2" ht="15.75" x14ac:dyDescent="0.2">
      <c r="A547" s="16"/>
      <c r="B547" s="16"/>
    </row>
    <row r="548" spans="1:2" ht="15.75" x14ac:dyDescent="0.2">
      <c r="A548" s="16"/>
      <c r="B548" s="16"/>
    </row>
    <row r="549" spans="1:2" ht="15.75" x14ac:dyDescent="0.2">
      <c r="A549" s="16"/>
      <c r="B549" s="16"/>
    </row>
    <row r="550" spans="1:2" ht="15.75" x14ac:dyDescent="0.2">
      <c r="A550" s="16"/>
      <c r="B550" s="16"/>
    </row>
    <row r="551" spans="1:2" ht="15.75" x14ac:dyDescent="0.2">
      <c r="A551" s="16"/>
      <c r="B551" s="16"/>
    </row>
    <row r="552" spans="1:2" ht="15.75" x14ac:dyDescent="0.2">
      <c r="A552" s="16"/>
      <c r="B552" s="16"/>
    </row>
    <row r="553" spans="1:2" ht="15.75" x14ac:dyDescent="0.2">
      <c r="A553" s="16"/>
      <c r="B553" s="16"/>
    </row>
    <row r="554" spans="1:2" ht="15.75" x14ac:dyDescent="0.2">
      <c r="A554" s="16"/>
      <c r="B554" s="16"/>
    </row>
    <row r="555" spans="1:2" ht="15.75" x14ac:dyDescent="0.2">
      <c r="A555" s="16"/>
      <c r="B555" s="16"/>
    </row>
    <row r="556" spans="1:2" ht="15.75" x14ac:dyDescent="0.2">
      <c r="A556" s="16"/>
      <c r="B556" s="16"/>
    </row>
    <row r="557" spans="1:2" ht="15.75" x14ac:dyDescent="0.2">
      <c r="A557" s="16"/>
      <c r="B557" s="16"/>
    </row>
    <row r="558" spans="1:2" ht="15.75" x14ac:dyDescent="0.2">
      <c r="A558" s="16"/>
      <c r="B558" s="16"/>
    </row>
    <row r="559" spans="1:2" ht="15.75" x14ac:dyDescent="0.2">
      <c r="A559" s="16"/>
      <c r="B559" s="16"/>
    </row>
    <row r="560" spans="1:2" ht="15.75" x14ac:dyDescent="0.2">
      <c r="A560" s="16"/>
      <c r="B560" s="16"/>
    </row>
    <row r="561" spans="1:2" ht="15.75" x14ac:dyDescent="0.2">
      <c r="A561" s="16"/>
      <c r="B561" s="16"/>
    </row>
    <row r="562" spans="1:2" ht="15.75" x14ac:dyDescent="0.2">
      <c r="A562" s="16"/>
      <c r="B562" s="16"/>
    </row>
    <row r="563" spans="1:2" ht="15.75" x14ac:dyDescent="0.2">
      <c r="A563" s="16"/>
      <c r="B563" s="16"/>
    </row>
    <row r="564" spans="1:2" ht="15.75" x14ac:dyDescent="0.2">
      <c r="A564" s="16"/>
      <c r="B564" s="16"/>
    </row>
    <row r="565" spans="1:2" ht="15.75" x14ac:dyDescent="0.2">
      <c r="A565" s="16"/>
      <c r="B565" s="16"/>
    </row>
    <row r="566" spans="1:2" ht="15.75" x14ac:dyDescent="0.2">
      <c r="A566" s="16"/>
      <c r="B566" s="16"/>
    </row>
    <row r="567" spans="1:2" ht="15.75" x14ac:dyDescent="0.2">
      <c r="A567" s="16"/>
      <c r="B567" s="16"/>
    </row>
    <row r="568" spans="1:2" ht="15.75" x14ac:dyDescent="0.2">
      <c r="A568" s="16"/>
      <c r="B568" s="16"/>
    </row>
    <row r="569" spans="1:2" ht="15.75" x14ac:dyDescent="0.2">
      <c r="A569" s="16"/>
      <c r="B569" s="16"/>
    </row>
    <row r="570" spans="1:2" ht="15.75" x14ac:dyDescent="0.2">
      <c r="A570" s="16"/>
      <c r="B570" s="16"/>
    </row>
    <row r="571" spans="1:2" ht="15.75" x14ac:dyDescent="0.2">
      <c r="A571" s="16"/>
      <c r="B571" s="16"/>
    </row>
    <row r="572" spans="1:2" ht="15.75" x14ac:dyDescent="0.2">
      <c r="A572" s="16"/>
      <c r="B572" s="16"/>
    </row>
    <row r="573" spans="1:2" ht="15.75" x14ac:dyDescent="0.2">
      <c r="A573" s="16"/>
      <c r="B573" s="16"/>
    </row>
    <row r="574" spans="1:2" ht="15.75" x14ac:dyDescent="0.2">
      <c r="A574" s="16"/>
      <c r="B574" s="16"/>
    </row>
    <row r="575" spans="1:2" ht="15.75" x14ac:dyDescent="0.2">
      <c r="A575" s="16"/>
      <c r="B575" s="16"/>
    </row>
    <row r="576" spans="1:2" ht="15.75" x14ac:dyDescent="0.2">
      <c r="A576" s="16"/>
      <c r="B576" s="16"/>
    </row>
    <row r="577" spans="1:2" ht="15.75" x14ac:dyDescent="0.2">
      <c r="A577" s="16"/>
      <c r="B577" s="16"/>
    </row>
    <row r="578" spans="1:2" ht="15.75" x14ac:dyDescent="0.2">
      <c r="A578" s="16"/>
      <c r="B578" s="16"/>
    </row>
    <row r="579" spans="1:2" ht="15.75" x14ac:dyDescent="0.2">
      <c r="A579" s="16"/>
      <c r="B579" s="16"/>
    </row>
    <row r="580" spans="1:2" ht="15.75" x14ac:dyDescent="0.2">
      <c r="A580" s="16"/>
      <c r="B580" s="16"/>
    </row>
    <row r="581" spans="1:2" ht="15.75" x14ac:dyDescent="0.2">
      <c r="A581" s="16"/>
      <c r="B581" s="16"/>
    </row>
    <row r="582" spans="1:2" ht="15.75" x14ac:dyDescent="0.2">
      <c r="A582" s="16"/>
      <c r="B582" s="16"/>
    </row>
    <row r="583" spans="1:2" ht="15.75" x14ac:dyDescent="0.2">
      <c r="A583" s="16"/>
      <c r="B583" s="16"/>
    </row>
    <row r="584" spans="1:2" ht="15.75" x14ac:dyDescent="0.2">
      <c r="A584" s="16"/>
      <c r="B584" s="16"/>
    </row>
    <row r="585" spans="1:2" ht="15.75" x14ac:dyDescent="0.2">
      <c r="A585" s="16"/>
      <c r="B585" s="16"/>
    </row>
    <row r="586" spans="1:2" ht="15.75" x14ac:dyDescent="0.2">
      <c r="A586" s="16"/>
      <c r="B586" s="16"/>
    </row>
    <row r="587" spans="1:2" ht="15.75" x14ac:dyDescent="0.2">
      <c r="A587" s="16"/>
      <c r="B587" s="16"/>
    </row>
    <row r="588" spans="1:2" ht="15.75" x14ac:dyDescent="0.2">
      <c r="A588" s="16"/>
      <c r="B588" s="16"/>
    </row>
    <row r="589" spans="1:2" ht="15.75" x14ac:dyDescent="0.2">
      <c r="A589" s="16"/>
      <c r="B589" s="16"/>
    </row>
    <row r="590" spans="1:2" ht="15.75" x14ac:dyDescent="0.2">
      <c r="A590" s="16"/>
      <c r="B590" s="16"/>
    </row>
    <row r="591" spans="1:2" ht="15.75" x14ac:dyDescent="0.2">
      <c r="A591" s="16"/>
      <c r="B591" s="16"/>
    </row>
    <row r="592" spans="1:2" ht="15.75" x14ac:dyDescent="0.2">
      <c r="A592" s="16"/>
      <c r="B592" s="16"/>
    </row>
    <row r="593" spans="1:2" ht="15.75" x14ac:dyDescent="0.2">
      <c r="A593" s="16"/>
      <c r="B593" s="16"/>
    </row>
    <row r="594" spans="1:2" ht="15.75" x14ac:dyDescent="0.2">
      <c r="A594" s="16"/>
      <c r="B594" s="16"/>
    </row>
    <row r="595" spans="1:2" ht="15.75" x14ac:dyDescent="0.2">
      <c r="A595" s="16"/>
      <c r="B595" s="16"/>
    </row>
    <row r="596" spans="1:2" ht="15.75" x14ac:dyDescent="0.2">
      <c r="A596" s="16"/>
      <c r="B596" s="16"/>
    </row>
    <row r="597" spans="1:2" ht="15.75" x14ac:dyDescent="0.2">
      <c r="A597" s="16"/>
      <c r="B597" s="16"/>
    </row>
    <row r="598" spans="1:2" ht="15.75" x14ac:dyDescent="0.2">
      <c r="A598" s="16"/>
      <c r="B598" s="16"/>
    </row>
    <row r="599" spans="1:2" ht="15.75" x14ac:dyDescent="0.2">
      <c r="A599" s="16"/>
      <c r="B599" s="16"/>
    </row>
    <row r="600" spans="1:2" ht="15.75" x14ac:dyDescent="0.2">
      <c r="A600" s="16"/>
      <c r="B600" s="16"/>
    </row>
    <row r="601" spans="1:2" ht="15.75" x14ac:dyDescent="0.2">
      <c r="A601" s="16"/>
      <c r="B601" s="16"/>
    </row>
    <row r="602" spans="1:2" ht="15.75" x14ac:dyDescent="0.2">
      <c r="A602" s="16"/>
      <c r="B602" s="16"/>
    </row>
    <row r="603" spans="1:2" ht="15.75" x14ac:dyDescent="0.2">
      <c r="A603" s="16"/>
      <c r="B603" s="16"/>
    </row>
    <row r="604" spans="1:2" ht="15.75" x14ac:dyDescent="0.2">
      <c r="A604" s="16"/>
      <c r="B604" s="16"/>
    </row>
    <row r="605" spans="1:2" ht="15.75" x14ac:dyDescent="0.2">
      <c r="A605" s="16"/>
      <c r="B605" s="16"/>
    </row>
    <row r="606" spans="1:2" ht="15.75" x14ac:dyDescent="0.2">
      <c r="A606" s="16"/>
      <c r="B606" s="16"/>
    </row>
    <row r="607" spans="1:2" ht="15.75" x14ac:dyDescent="0.2">
      <c r="A607" s="16"/>
      <c r="B607" s="16"/>
    </row>
    <row r="608" spans="1:2" ht="15.75" x14ac:dyDescent="0.2">
      <c r="A608" s="16"/>
      <c r="B608" s="16"/>
    </row>
    <row r="609" spans="1:2" ht="15.75" x14ac:dyDescent="0.2">
      <c r="A609" s="16"/>
      <c r="B609" s="16"/>
    </row>
    <row r="610" spans="1:2" ht="15.75" x14ac:dyDescent="0.2">
      <c r="A610" s="16"/>
      <c r="B610" s="16"/>
    </row>
    <row r="611" spans="1:2" ht="15.75" x14ac:dyDescent="0.2">
      <c r="A611" s="16"/>
      <c r="B611" s="16"/>
    </row>
    <row r="612" spans="1:2" ht="15.75" x14ac:dyDescent="0.2">
      <c r="A612" s="16"/>
      <c r="B612" s="16"/>
    </row>
    <row r="613" spans="1:2" ht="15.75" x14ac:dyDescent="0.2">
      <c r="A613" s="16"/>
      <c r="B613" s="16"/>
    </row>
    <row r="614" spans="1:2" ht="15.75" x14ac:dyDescent="0.2">
      <c r="A614" s="16"/>
      <c r="B614" s="16"/>
    </row>
    <row r="615" spans="1:2" ht="15.75" x14ac:dyDescent="0.2">
      <c r="A615" s="16"/>
      <c r="B615" s="16"/>
    </row>
    <row r="616" spans="1:2" ht="15.75" x14ac:dyDescent="0.2">
      <c r="A616" s="16"/>
      <c r="B616" s="16"/>
    </row>
    <row r="617" spans="1:2" ht="15.75" x14ac:dyDescent="0.2">
      <c r="A617" s="16"/>
      <c r="B617" s="16"/>
    </row>
    <row r="618" spans="1:2" ht="15.75" x14ac:dyDescent="0.2">
      <c r="A618" s="16"/>
      <c r="B618" s="16"/>
    </row>
    <row r="619" spans="1:2" ht="15.75" x14ac:dyDescent="0.2">
      <c r="A619" s="16"/>
      <c r="B619" s="16"/>
    </row>
    <row r="620" spans="1:2" ht="15.75" x14ac:dyDescent="0.2">
      <c r="A620" s="16"/>
      <c r="B620" s="16"/>
    </row>
    <row r="621" spans="1:2" ht="15.75" x14ac:dyDescent="0.2">
      <c r="A621" s="16"/>
      <c r="B621" s="16"/>
    </row>
    <row r="622" spans="1:2" ht="15.75" x14ac:dyDescent="0.2">
      <c r="A622" s="16"/>
      <c r="B622" s="16"/>
    </row>
    <row r="623" spans="1:2" ht="15.75" x14ac:dyDescent="0.2">
      <c r="A623" s="16"/>
      <c r="B623" s="16"/>
    </row>
    <row r="624" spans="1:2" ht="15.75" x14ac:dyDescent="0.2">
      <c r="A624" s="16"/>
      <c r="B624" s="16"/>
    </row>
    <row r="625" spans="1:2" ht="15.75" x14ac:dyDescent="0.2">
      <c r="A625" s="16"/>
      <c r="B625" s="16"/>
    </row>
    <row r="626" spans="1:2" ht="15.75" x14ac:dyDescent="0.2">
      <c r="A626" s="16"/>
      <c r="B626" s="16"/>
    </row>
    <row r="627" spans="1:2" ht="15.75" x14ac:dyDescent="0.2">
      <c r="A627" s="16"/>
      <c r="B627" s="16"/>
    </row>
    <row r="628" spans="1:2" ht="15.75" x14ac:dyDescent="0.2">
      <c r="A628" s="16"/>
      <c r="B628" s="16"/>
    </row>
    <row r="629" spans="1:2" ht="15.75" x14ac:dyDescent="0.2">
      <c r="A629" s="16"/>
      <c r="B629" s="16"/>
    </row>
    <row r="630" spans="1:2" ht="15.75" x14ac:dyDescent="0.2">
      <c r="A630" s="16"/>
      <c r="B630" s="16"/>
    </row>
    <row r="631" spans="1:2" ht="15.75" x14ac:dyDescent="0.2">
      <c r="A631" s="16"/>
      <c r="B631" s="16"/>
    </row>
    <row r="632" spans="1:2" ht="15.75" x14ac:dyDescent="0.2">
      <c r="A632" s="16"/>
      <c r="B632" s="16"/>
    </row>
    <row r="633" spans="1:2" ht="15.75" x14ac:dyDescent="0.2">
      <c r="A633" s="16"/>
      <c r="B633" s="16"/>
    </row>
    <row r="634" spans="1:2" ht="15.75" x14ac:dyDescent="0.2">
      <c r="A634" s="16"/>
      <c r="B634" s="16"/>
    </row>
    <row r="635" spans="1:2" ht="15.75" x14ac:dyDescent="0.2">
      <c r="A635" s="16"/>
      <c r="B635" s="16"/>
    </row>
    <row r="636" spans="1:2" ht="15.75" x14ac:dyDescent="0.2">
      <c r="A636" s="16"/>
      <c r="B636" s="16"/>
    </row>
    <row r="637" spans="1:2" ht="15.75" x14ac:dyDescent="0.2">
      <c r="A637" s="16"/>
      <c r="B637" s="16"/>
    </row>
    <row r="638" spans="1:2" ht="15.75" x14ac:dyDescent="0.2">
      <c r="A638" s="16"/>
      <c r="B638" s="16"/>
    </row>
    <row r="639" spans="1:2" ht="15.75" x14ac:dyDescent="0.2">
      <c r="A639" s="16"/>
      <c r="B639" s="16"/>
    </row>
    <row r="640" spans="1:2" ht="15.75" x14ac:dyDescent="0.2">
      <c r="A640" s="16"/>
      <c r="B640" s="16"/>
    </row>
    <row r="641" spans="1:2" ht="15.75" x14ac:dyDescent="0.2">
      <c r="A641" s="16"/>
      <c r="B641" s="16"/>
    </row>
    <row r="642" spans="1:2" ht="15.75" x14ac:dyDescent="0.2">
      <c r="A642" s="16"/>
      <c r="B642" s="16"/>
    </row>
    <row r="643" spans="1:2" ht="15.75" x14ac:dyDescent="0.2">
      <c r="A643" s="16"/>
      <c r="B643" s="16"/>
    </row>
    <row r="644" spans="1:2" ht="15.75" x14ac:dyDescent="0.2">
      <c r="A644" s="16"/>
      <c r="B644" s="16"/>
    </row>
    <row r="645" spans="1:2" ht="15.75" x14ac:dyDescent="0.2">
      <c r="A645" s="16"/>
      <c r="B645" s="16"/>
    </row>
    <row r="646" spans="1:2" ht="15.75" x14ac:dyDescent="0.2">
      <c r="A646" s="16"/>
      <c r="B646" s="16"/>
    </row>
    <row r="647" spans="1:2" ht="15.75" x14ac:dyDescent="0.2">
      <c r="A647" s="16"/>
      <c r="B647" s="16"/>
    </row>
    <row r="648" spans="1:2" ht="15.75" x14ac:dyDescent="0.2">
      <c r="A648" s="16"/>
      <c r="B648" s="16"/>
    </row>
    <row r="649" spans="1:2" ht="15.75" x14ac:dyDescent="0.2">
      <c r="A649" s="16"/>
      <c r="B649" s="16"/>
    </row>
    <row r="650" spans="1:2" ht="15.75" x14ac:dyDescent="0.2">
      <c r="A650" s="16"/>
      <c r="B650" s="16"/>
    </row>
    <row r="651" spans="1:2" ht="15.75" x14ac:dyDescent="0.2">
      <c r="A651" s="16"/>
      <c r="B651" s="16"/>
    </row>
    <row r="652" spans="1:2" ht="15.75" x14ac:dyDescent="0.2">
      <c r="A652" s="16"/>
      <c r="B652" s="16"/>
    </row>
    <row r="653" spans="1:2" ht="15.75" x14ac:dyDescent="0.2">
      <c r="A653" s="16"/>
      <c r="B653" s="16"/>
    </row>
    <row r="654" spans="1:2" ht="15.75" x14ac:dyDescent="0.2">
      <c r="A654" s="16"/>
      <c r="B654" s="16"/>
    </row>
    <row r="655" spans="1:2" ht="15.75" x14ac:dyDescent="0.2">
      <c r="A655" s="16"/>
      <c r="B655" s="16"/>
    </row>
    <row r="656" spans="1:2" ht="15.75" x14ac:dyDescent="0.2">
      <c r="A656" s="16"/>
      <c r="B656" s="16"/>
    </row>
    <row r="657" spans="1:2" ht="15.75" x14ac:dyDescent="0.2">
      <c r="A657" s="16"/>
      <c r="B657" s="16"/>
    </row>
    <row r="658" spans="1:2" ht="15.75" x14ac:dyDescent="0.2">
      <c r="A658" s="16"/>
      <c r="B658" s="16"/>
    </row>
    <row r="659" spans="1:2" ht="15.75" x14ac:dyDescent="0.2">
      <c r="A659" s="16"/>
      <c r="B659" s="16"/>
    </row>
    <row r="660" spans="1:2" ht="15.75" x14ac:dyDescent="0.2">
      <c r="A660" s="16"/>
      <c r="B660" s="16"/>
    </row>
    <row r="661" spans="1:2" ht="15.75" x14ac:dyDescent="0.2">
      <c r="A661" s="16"/>
      <c r="B661" s="16"/>
    </row>
    <row r="662" spans="1:2" ht="15.75" x14ac:dyDescent="0.2">
      <c r="A662" s="16"/>
      <c r="B662" s="16"/>
    </row>
    <row r="663" spans="1:2" ht="15.75" x14ac:dyDescent="0.2">
      <c r="A663" s="16"/>
      <c r="B663" s="16"/>
    </row>
    <row r="664" spans="1:2" ht="15.75" x14ac:dyDescent="0.2">
      <c r="A664" s="16"/>
      <c r="B664" s="16"/>
    </row>
    <row r="665" spans="1:2" ht="15.75" x14ac:dyDescent="0.2">
      <c r="A665" s="16"/>
      <c r="B665" s="16"/>
    </row>
    <row r="666" spans="1:2" ht="15.75" x14ac:dyDescent="0.2">
      <c r="A666" s="16"/>
      <c r="B666" s="16"/>
    </row>
    <row r="667" spans="1:2" ht="15.75" x14ac:dyDescent="0.2">
      <c r="A667" s="16"/>
      <c r="B667" s="16"/>
    </row>
    <row r="668" spans="1:2" ht="15.75" x14ac:dyDescent="0.2">
      <c r="A668" s="16"/>
      <c r="B668" s="16"/>
    </row>
    <row r="669" spans="1:2" ht="15.75" x14ac:dyDescent="0.2">
      <c r="A669" s="16"/>
      <c r="B669" s="16"/>
    </row>
    <row r="670" spans="1:2" ht="15.75" x14ac:dyDescent="0.2">
      <c r="A670" s="16"/>
      <c r="B670" s="16"/>
    </row>
    <row r="671" spans="1:2" ht="15.75" x14ac:dyDescent="0.2">
      <c r="A671" s="16"/>
      <c r="B671" s="16"/>
    </row>
    <row r="672" spans="1:2" ht="15.75" x14ac:dyDescent="0.2">
      <c r="A672" s="16"/>
      <c r="B672" s="16"/>
    </row>
    <row r="673" spans="1:2" ht="15.75" x14ac:dyDescent="0.2">
      <c r="A673" s="16"/>
      <c r="B673" s="16"/>
    </row>
    <row r="674" spans="1:2" ht="15.75" x14ac:dyDescent="0.2">
      <c r="A674" s="16"/>
      <c r="B674" s="16"/>
    </row>
    <row r="675" spans="1:2" ht="15.75" x14ac:dyDescent="0.2">
      <c r="A675" s="16"/>
      <c r="B675" s="16"/>
    </row>
    <row r="676" spans="1:2" ht="15.75" x14ac:dyDescent="0.2">
      <c r="A676" s="16"/>
      <c r="B676" s="16"/>
    </row>
    <row r="677" spans="1:2" ht="15.75" x14ac:dyDescent="0.2">
      <c r="A677" s="16"/>
      <c r="B677" s="16"/>
    </row>
    <row r="678" spans="1:2" ht="15.75" x14ac:dyDescent="0.2">
      <c r="A678" s="16"/>
      <c r="B678" s="16"/>
    </row>
    <row r="679" spans="1:2" ht="15.75" x14ac:dyDescent="0.2">
      <c r="A679" s="16"/>
      <c r="B679" s="16"/>
    </row>
    <row r="680" spans="1:2" ht="15.75" x14ac:dyDescent="0.2">
      <c r="A680" s="16"/>
      <c r="B680" s="16"/>
    </row>
    <row r="681" spans="1:2" ht="15.75" x14ac:dyDescent="0.2">
      <c r="A681" s="16"/>
      <c r="B681" s="16"/>
    </row>
    <row r="682" spans="1:2" ht="15.75" x14ac:dyDescent="0.2">
      <c r="A682" s="16"/>
      <c r="B682" s="16"/>
    </row>
    <row r="683" spans="1:2" ht="15.75" x14ac:dyDescent="0.2">
      <c r="A683" s="16"/>
      <c r="B683" s="16"/>
    </row>
    <row r="684" spans="1:2" ht="15.75" x14ac:dyDescent="0.2">
      <c r="A684" s="16"/>
      <c r="B684" s="16"/>
    </row>
    <row r="685" spans="1:2" ht="15.75" x14ac:dyDescent="0.2">
      <c r="A685" s="16"/>
      <c r="B685" s="16"/>
    </row>
    <row r="686" spans="1:2" ht="15.75" x14ac:dyDescent="0.2">
      <c r="A686" s="16"/>
      <c r="B686" s="16"/>
    </row>
    <row r="687" spans="1:2" ht="15.75" x14ac:dyDescent="0.2">
      <c r="A687" s="16"/>
      <c r="B687" s="16"/>
    </row>
    <row r="688" spans="1:2" ht="15.75" x14ac:dyDescent="0.2">
      <c r="A688" s="16"/>
      <c r="B688" s="16"/>
    </row>
    <row r="689" spans="1:2" ht="15.75" x14ac:dyDescent="0.2">
      <c r="A689" s="16"/>
      <c r="B689" s="16"/>
    </row>
    <row r="690" spans="1:2" ht="15.75" x14ac:dyDescent="0.2">
      <c r="A690" s="16"/>
      <c r="B690" s="16"/>
    </row>
    <row r="691" spans="1:2" ht="15.75" x14ac:dyDescent="0.2">
      <c r="A691" s="16"/>
      <c r="B691" s="16"/>
    </row>
    <row r="692" spans="1:2" ht="15.75" x14ac:dyDescent="0.2">
      <c r="A692" s="16"/>
      <c r="B692" s="16"/>
    </row>
    <row r="693" spans="1:2" ht="15.75" x14ac:dyDescent="0.2">
      <c r="A693" s="16"/>
      <c r="B693" s="16"/>
    </row>
    <row r="694" spans="1:2" ht="15.75" x14ac:dyDescent="0.2">
      <c r="A694" s="16"/>
      <c r="B694" s="16"/>
    </row>
    <row r="695" spans="1:2" ht="15.75" x14ac:dyDescent="0.2">
      <c r="A695" s="16"/>
      <c r="B695" s="16"/>
    </row>
    <row r="696" spans="1:2" ht="15.75" x14ac:dyDescent="0.2">
      <c r="A696" s="16"/>
      <c r="B696" s="16"/>
    </row>
    <row r="697" spans="1:2" ht="15.75" x14ac:dyDescent="0.2">
      <c r="A697" s="16"/>
      <c r="B697" s="16"/>
    </row>
    <row r="698" spans="1:2" ht="15.75" x14ac:dyDescent="0.2">
      <c r="A698" s="16"/>
      <c r="B698" s="16"/>
    </row>
    <row r="699" spans="1:2" ht="15.75" x14ac:dyDescent="0.2">
      <c r="A699" s="16"/>
      <c r="B699" s="16"/>
    </row>
    <row r="700" spans="1:2" ht="15.75" x14ac:dyDescent="0.2">
      <c r="A700" s="16"/>
      <c r="B700" s="16"/>
    </row>
    <row r="701" spans="1:2" ht="15.75" x14ac:dyDescent="0.2">
      <c r="A701" s="16"/>
      <c r="B701" s="16"/>
    </row>
    <row r="702" spans="1:2" ht="15.75" x14ac:dyDescent="0.2">
      <c r="A702" s="16"/>
      <c r="B702" s="16"/>
    </row>
    <row r="703" spans="1:2" ht="15.75" x14ac:dyDescent="0.2">
      <c r="A703" s="16"/>
      <c r="B703" s="16"/>
    </row>
    <row r="704" spans="1:2" ht="15.75" x14ac:dyDescent="0.2">
      <c r="A704" s="16"/>
      <c r="B704" s="16"/>
    </row>
    <row r="705" spans="1:2" ht="15.75" x14ac:dyDescent="0.2">
      <c r="A705" s="16"/>
      <c r="B705" s="16"/>
    </row>
    <row r="706" spans="1:2" ht="15.75" x14ac:dyDescent="0.2">
      <c r="A706" s="16"/>
      <c r="B706" s="16"/>
    </row>
    <row r="707" spans="1:2" ht="15.75" x14ac:dyDescent="0.2">
      <c r="A707" s="16"/>
      <c r="B707" s="16"/>
    </row>
    <row r="708" spans="1:2" ht="15.75" x14ac:dyDescent="0.2">
      <c r="A708" s="16"/>
      <c r="B708" s="16"/>
    </row>
    <row r="709" spans="1:2" ht="15.75" x14ac:dyDescent="0.2">
      <c r="A709" s="16"/>
      <c r="B709" s="16"/>
    </row>
    <row r="710" spans="1:2" ht="15.75" x14ac:dyDescent="0.2">
      <c r="A710" s="16"/>
      <c r="B710" s="16"/>
    </row>
    <row r="711" spans="1:2" ht="15.75" x14ac:dyDescent="0.2">
      <c r="A711" s="16"/>
      <c r="B711" s="16"/>
    </row>
    <row r="712" spans="1:2" ht="15.75" x14ac:dyDescent="0.2">
      <c r="A712" s="16"/>
      <c r="B712" s="16"/>
    </row>
    <row r="713" spans="1:2" ht="15.75" x14ac:dyDescent="0.2">
      <c r="A713" s="16"/>
      <c r="B713" s="16"/>
    </row>
    <row r="714" spans="1:2" ht="15.75" x14ac:dyDescent="0.2">
      <c r="A714" s="16"/>
      <c r="B714" s="16"/>
    </row>
    <row r="715" spans="1:2" ht="15.75" x14ac:dyDescent="0.2">
      <c r="A715" s="16"/>
      <c r="B715" s="16"/>
    </row>
    <row r="716" spans="1:2" ht="15.75" x14ac:dyDescent="0.2">
      <c r="A716" s="16"/>
      <c r="B716" s="16"/>
    </row>
    <row r="717" spans="1:2" ht="15.75" x14ac:dyDescent="0.2">
      <c r="A717" s="16"/>
      <c r="B717" s="16"/>
    </row>
    <row r="718" spans="1:2" ht="15.75" x14ac:dyDescent="0.2">
      <c r="A718" s="16"/>
      <c r="B718" s="16"/>
    </row>
    <row r="719" spans="1:2" ht="15.75" x14ac:dyDescent="0.2">
      <c r="A719" s="16"/>
      <c r="B719" s="16"/>
    </row>
    <row r="720" spans="1:2" ht="15.75" x14ac:dyDescent="0.2">
      <c r="A720" s="16"/>
      <c r="B720" s="16"/>
    </row>
    <row r="721" spans="1:2" ht="15.75" x14ac:dyDescent="0.2">
      <c r="A721" s="16"/>
      <c r="B721" s="16"/>
    </row>
    <row r="722" spans="1:2" ht="15.75" x14ac:dyDescent="0.2">
      <c r="A722" s="16"/>
      <c r="B722" s="16"/>
    </row>
    <row r="723" spans="1:2" ht="15.75" x14ac:dyDescent="0.2">
      <c r="A723" s="16"/>
      <c r="B723" s="16"/>
    </row>
    <row r="724" spans="1:2" ht="15.75" x14ac:dyDescent="0.2">
      <c r="A724" s="16"/>
      <c r="B724" s="16"/>
    </row>
    <row r="725" spans="1:2" ht="15.75" x14ac:dyDescent="0.2">
      <c r="A725" s="16"/>
      <c r="B725" s="16"/>
    </row>
    <row r="726" spans="1:2" ht="15.75" x14ac:dyDescent="0.2">
      <c r="A726" s="16"/>
      <c r="B726" s="16"/>
    </row>
    <row r="727" spans="1:2" ht="15.75" x14ac:dyDescent="0.2">
      <c r="A727" s="16"/>
      <c r="B727" s="16"/>
    </row>
    <row r="728" spans="1:2" ht="15.75" x14ac:dyDescent="0.2">
      <c r="A728" s="16"/>
      <c r="B728" s="16"/>
    </row>
    <row r="729" spans="1:2" ht="15.75" x14ac:dyDescent="0.2">
      <c r="A729" s="16"/>
      <c r="B729" s="16"/>
    </row>
    <row r="730" spans="1:2" ht="15.75" x14ac:dyDescent="0.2">
      <c r="A730" s="16"/>
      <c r="B730" s="16"/>
    </row>
    <row r="731" spans="1:2" ht="15.75" x14ac:dyDescent="0.2">
      <c r="A731" s="16"/>
      <c r="B731" s="16"/>
    </row>
    <row r="732" spans="1:2" ht="15.75" x14ac:dyDescent="0.2">
      <c r="A732" s="16"/>
      <c r="B732" s="16"/>
    </row>
    <row r="733" spans="1:2" ht="15.75" x14ac:dyDescent="0.2">
      <c r="A733" s="16"/>
      <c r="B733" s="16"/>
    </row>
    <row r="734" spans="1:2" ht="15.75" x14ac:dyDescent="0.2">
      <c r="A734" s="16"/>
      <c r="B734" s="16"/>
    </row>
    <row r="735" spans="1:2" ht="15.75" x14ac:dyDescent="0.2">
      <c r="A735" s="16"/>
      <c r="B735" s="16"/>
    </row>
    <row r="736" spans="1:2" ht="15.75" x14ac:dyDescent="0.2">
      <c r="A736" s="16"/>
      <c r="B736" s="16"/>
    </row>
    <row r="737" spans="1:2" ht="15.75" x14ac:dyDescent="0.2">
      <c r="A737" s="16"/>
      <c r="B737" s="16"/>
    </row>
    <row r="738" spans="1:2" ht="15.75" x14ac:dyDescent="0.2">
      <c r="A738" s="16"/>
      <c r="B738" s="16"/>
    </row>
    <row r="739" spans="1:2" ht="15.75" x14ac:dyDescent="0.2">
      <c r="A739" s="16"/>
      <c r="B739" s="16"/>
    </row>
    <row r="740" spans="1:2" ht="15.75" x14ac:dyDescent="0.2">
      <c r="A740" s="16"/>
      <c r="B740" s="16"/>
    </row>
    <row r="741" spans="1:2" ht="15.75" x14ac:dyDescent="0.2">
      <c r="A741" s="16"/>
      <c r="B741" s="16"/>
    </row>
    <row r="742" spans="1:2" ht="15.75" x14ac:dyDescent="0.2">
      <c r="A742" s="16"/>
      <c r="B742" s="16"/>
    </row>
    <row r="743" spans="1:2" ht="15.75" x14ac:dyDescent="0.2">
      <c r="A743" s="16"/>
      <c r="B743" s="16"/>
    </row>
    <row r="744" spans="1:2" ht="15.75" x14ac:dyDescent="0.2">
      <c r="A744" s="16"/>
      <c r="B744" s="16"/>
    </row>
    <row r="745" spans="1:2" ht="15.75" x14ac:dyDescent="0.2">
      <c r="A745" s="16"/>
      <c r="B745" s="16"/>
    </row>
    <row r="746" spans="1:2" ht="15.75" x14ac:dyDescent="0.2">
      <c r="A746" s="16"/>
      <c r="B746" s="16"/>
    </row>
    <row r="747" spans="1:2" ht="15.75" x14ac:dyDescent="0.2">
      <c r="A747" s="16"/>
      <c r="B747" s="16"/>
    </row>
    <row r="748" spans="1:2" ht="15.75" x14ac:dyDescent="0.2">
      <c r="A748" s="16"/>
      <c r="B748" s="16"/>
    </row>
    <row r="749" spans="1:2" ht="15.75" x14ac:dyDescent="0.2">
      <c r="A749" s="16"/>
      <c r="B749" s="16"/>
    </row>
    <row r="750" spans="1:2" ht="15.75" x14ac:dyDescent="0.2">
      <c r="A750" s="16"/>
      <c r="B750" s="16"/>
    </row>
    <row r="751" spans="1:2" ht="15.75" x14ac:dyDescent="0.2">
      <c r="A751" s="16"/>
      <c r="B751" s="16"/>
    </row>
    <row r="752" spans="1:2" ht="15.75" x14ac:dyDescent="0.2">
      <c r="A752" s="16"/>
      <c r="B752" s="16"/>
    </row>
    <row r="753" spans="1:2" ht="15.75" x14ac:dyDescent="0.2">
      <c r="A753" s="16"/>
      <c r="B753" s="16"/>
    </row>
    <row r="754" spans="1:2" ht="15.75" x14ac:dyDescent="0.2">
      <c r="A754" s="16"/>
      <c r="B754" s="16"/>
    </row>
    <row r="755" spans="1:2" ht="15.75" x14ac:dyDescent="0.2">
      <c r="A755" s="16"/>
      <c r="B755" s="16"/>
    </row>
    <row r="756" spans="1:2" ht="15.75" x14ac:dyDescent="0.2">
      <c r="A756" s="16"/>
      <c r="B756" s="16"/>
    </row>
    <row r="757" spans="1:2" ht="15.75" x14ac:dyDescent="0.2">
      <c r="A757" s="16"/>
      <c r="B757" s="16"/>
    </row>
    <row r="758" spans="1:2" ht="15.75" x14ac:dyDescent="0.2">
      <c r="A758" s="16"/>
      <c r="B758" s="16"/>
    </row>
    <row r="759" spans="1:2" ht="15.75" x14ac:dyDescent="0.2">
      <c r="A759" s="16"/>
      <c r="B759" s="16"/>
    </row>
    <row r="760" spans="1:2" ht="15.75" x14ac:dyDescent="0.2">
      <c r="A760" s="16"/>
      <c r="B760" s="16"/>
    </row>
    <row r="761" spans="1:2" ht="15.75" x14ac:dyDescent="0.2">
      <c r="A761" s="16"/>
      <c r="B761" s="16"/>
    </row>
    <row r="762" spans="1:2" ht="15.75" x14ac:dyDescent="0.2">
      <c r="A762" s="16"/>
      <c r="B762" s="16"/>
    </row>
    <row r="763" spans="1:2" ht="15.75" x14ac:dyDescent="0.2">
      <c r="A763" s="16"/>
      <c r="B763" s="16"/>
    </row>
    <row r="764" spans="1:2" ht="15.75" x14ac:dyDescent="0.2">
      <c r="A764" s="16"/>
      <c r="B764" s="16"/>
    </row>
    <row r="765" spans="1:2" ht="15.75" x14ac:dyDescent="0.2">
      <c r="A765" s="16"/>
      <c r="B765" s="16"/>
    </row>
    <row r="766" spans="1:2" ht="15.75" x14ac:dyDescent="0.2">
      <c r="A766" s="16"/>
      <c r="B766" s="16"/>
    </row>
    <row r="767" spans="1:2" ht="15.75" x14ac:dyDescent="0.2">
      <c r="A767" s="16"/>
      <c r="B767" s="16"/>
    </row>
    <row r="768" spans="1:2" ht="15.75" x14ac:dyDescent="0.2">
      <c r="A768" s="16"/>
      <c r="B768" s="16"/>
    </row>
    <row r="769" spans="1:2" ht="15.75" x14ac:dyDescent="0.2">
      <c r="A769" s="16"/>
      <c r="B769" s="16"/>
    </row>
    <row r="770" spans="1:2" ht="15.75" x14ac:dyDescent="0.2">
      <c r="A770" s="16"/>
      <c r="B770" s="16"/>
    </row>
    <row r="771" spans="1:2" ht="15.75" x14ac:dyDescent="0.2">
      <c r="A771" s="16"/>
      <c r="B771" s="16"/>
    </row>
    <row r="772" spans="1:2" ht="15.75" x14ac:dyDescent="0.2">
      <c r="A772" s="16"/>
      <c r="B772" s="16"/>
    </row>
    <row r="773" spans="1:2" ht="15.75" x14ac:dyDescent="0.2">
      <c r="A773" s="16"/>
      <c r="B773" s="16"/>
    </row>
    <row r="774" spans="1:2" ht="15.75" x14ac:dyDescent="0.2">
      <c r="A774" s="16"/>
      <c r="B774" s="16"/>
    </row>
    <row r="775" spans="1:2" ht="15.75" x14ac:dyDescent="0.2">
      <c r="A775" s="16"/>
      <c r="B775" s="16"/>
    </row>
    <row r="776" spans="1:2" ht="15.75" x14ac:dyDescent="0.2">
      <c r="A776" s="16"/>
      <c r="B776" s="16"/>
    </row>
    <row r="777" spans="1:2" ht="15.75" x14ac:dyDescent="0.2">
      <c r="A777" s="16"/>
      <c r="B777" s="16"/>
    </row>
    <row r="778" spans="1:2" ht="15.75" x14ac:dyDescent="0.2">
      <c r="A778" s="16"/>
      <c r="B778" s="16"/>
    </row>
    <row r="779" spans="1:2" ht="15.75" x14ac:dyDescent="0.2">
      <c r="A779" s="16"/>
      <c r="B779" s="16"/>
    </row>
    <row r="780" spans="1:2" ht="15.75" x14ac:dyDescent="0.2">
      <c r="A780" s="16"/>
      <c r="B780" s="16"/>
    </row>
    <row r="781" spans="1:2" ht="15.75" x14ac:dyDescent="0.2">
      <c r="A781" s="16"/>
      <c r="B781" s="16"/>
    </row>
    <row r="782" spans="1:2" ht="15.75" x14ac:dyDescent="0.2">
      <c r="A782" s="16"/>
      <c r="B782" s="16"/>
    </row>
    <row r="783" spans="1:2" ht="15.75" x14ac:dyDescent="0.2">
      <c r="A783" s="16"/>
      <c r="B783" s="16"/>
    </row>
    <row r="784" spans="1:2" ht="15.75" x14ac:dyDescent="0.2">
      <c r="A784" s="16"/>
      <c r="B784" s="16"/>
    </row>
    <row r="785" spans="1:2" ht="15.75" x14ac:dyDescent="0.2">
      <c r="A785" s="16"/>
      <c r="B785" s="16"/>
    </row>
    <row r="786" spans="1:2" ht="15.75" x14ac:dyDescent="0.2">
      <c r="A786" s="16"/>
      <c r="B786" s="16"/>
    </row>
    <row r="787" spans="1:2" ht="15.75" x14ac:dyDescent="0.2">
      <c r="A787" s="16"/>
      <c r="B787" s="16"/>
    </row>
    <row r="788" spans="1:2" ht="15.75" x14ac:dyDescent="0.2">
      <c r="A788" s="16"/>
      <c r="B788" s="16"/>
    </row>
    <row r="789" spans="1:2" ht="15.75" x14ac:dyDescent="0.2">
      <c r="A789" s="16"/>
      <c r="B789" s="16"/>
    </row>
    <row r="790" spans="1:2" ht="15.75" x14ac:dyDescent="0.2">
      <c r="A790" s="16"/>
      <c r="B790" s="16"/>
    </row>
    <row r="791" spans="1:2" ht="15.75" x14ac:dyDescent="0.2">
      <c r="A791" s="16"/>
      <c r="B791" s="16"/>
    </row>
    <row r="792" spans="1:2" ht="15.75" x14ac:dyDescent="0.2">
      <c r="A792" s="16"/>
      <c r="B792" s="16"/>
    </row>
    <row r="793" spans="1:2" ht="15.75" x14ac:dyDescent="0.2">
      <c r="A793" s="16"/>
      <c r="B793" s="16"/>
    </row>
    <row r="794" spans="1:2" ht="15.75" x14ac:dyDescent="0.2">
      <c r="A794" s="16"/>
      <c r="B794" s="16"/>
    </row>
    <row r="795" spans="1:2" ht="15.75" x14ac:dyDescent="0.2">
      <c r="A795" s="16"/>
      <c r="B795" s="16"/>
    </row>
    <row r="796" spans="1:2" ht="15.75" x14ac:dyDescent="0.2">
      <c r="A796" s="16"/>
      <c r="B796" s="16"/>
    </row>
    <row r="797" spans="1:2" ht="15.75" x14ac:dyDescent="0.2">
      <c r="A797" s="16"/>
      <c r="B797" s="16"/>
    </row>
    <row r="798" spans="1:2" ht="15.75" x14ac:dyDescent="0.2">
      <c r="A798" s="16"/>
      <c r="B798" s="16"/>
    </row>
    <row r="799" spans="1:2" ht="15.75" x14ac:dyDescent="0.2">
      <c r="A799" s="16"/>
      <c r="B799" s="16"/>
    </row>
    <row r="800" spans="1:2" ht="15.75" x14ac:dyDescent="0.2">
      <c r="A800" s="16"/>
      <c r="B800" s="16"/>
    </row>
    <row r="801" spans="1:2" ht="15.75" x14ac:dyDescent="0.2">
      <c r="A801" s="16"/>
      <c r="B801" s="16"/>
    </row>
    <row r="802" spans="1:2" ht="15.75" x14ac:dyDescent="0.2">
      <c r="A802" s="16"/>
      <c r="B802" s="16"/>
    </row>
    <row r="803" spans="1:2" ht="15.75" x14ac:dyDescent="0.2">
      <c r="A803" s="16"/>
      <c r="B803" s="16"/>
    </row>
    <row r="804" spans="1:2" ht="15.75" x14ac:dyDescent="0.2">
      <c r="A804" s="16"/>
      <c r="B804" s="16"/>
    </row>
    <row r="805" spans="1:2" ht="15.75" x14ac:dyDescent="0.2">
      <c r="A805" s="16"/>
      <c r="B805" s="16"/>
    </row>
    <row r="806" spans="1:2" ht="15.75" x14ac:dyDescent="0.2">
      <c r="A806" s="16"/>
      <c r="B806" s="16"/>
    </row>
    <row r="807" spans="1:2" ht="15.75" x14ac:dyDescent="0.2">
      <c r="A807" s="16"/>
      <c r="B807" s="16"/>
    </row>
    <row r="808" spans="1:2" ht="15.75" x14ac:dyDescent="0.2">
      <c r="A808" s="16"/>
      <c r="B808" s="16"/>
    </row>
    <row r="809" spans="1:2" ht="15.75" x14ac:dyDescent="0.2">
      <c r="A809" s="16"/>
      <c r="B809" s="16"/>
    </row>
    <row r="810" spans="1:2" ht="15.75" x14ac:dyDescent="0.2">
      <c r="A810" s="16"/>
      <c r="B810" s="16"/>
    </row>
    <row r="811" spans="1:2" ht="15.75" x14ac:dyDescent="0.2">
      <c r="A811" s="16"/>
      <c r="B811" s="16"/>
    </row>
    <row r="812" spans="1:2" ht="15.75" x14ac:dyDescent="0.2">
      <c r="A812" s="16"/>
      <c r="B812" s="16"/>
    </row>
    <row r="813" spans="1:2" ht="15.75" x14ac:dyDescent="0.2">
      <c r="A813" s="16"/>
      <c r="B813" s="16"/>
    </row>
    <row r="814" spans="1:2" ht="15.75" x14ac:dyDescent="0.2">
      <c r="A814" s="16"/>
      <c r="B814" s="16"/>
    </row>
    <row r="815" spans="1:2" ht="15.75" x14ac:dyDescent="0.2">
      <c r="A815" s="16"/>
      <c r="B815" s="16"/>
    </row>
    <row r="816" spans="1:2" ht="15.75" x14ac:dyDescent="0.2">
      <c r="A816" s="16"/>
      <c r="B816" s="16"/>
    </row>
    <row r="817" spans="1:2" ht="15.75" x14ac:dyDescent="0.2">
      <c r="A817" s="16"/>
      <c r="B817" s="16"/>
    </row>
    <row r="818" spans="1:2" ht="15.75" x14ac:dyDescent="0.2">
      <c r="A818" s="16"/>
      <c r="B818" s="16"/>
    </row>
    <row r="819" spans="1:2" ht="15.75" x14ac:dyDescent="0.2">
      <c r="A819" s="16"/>
      <c r="B819" s="16"/>
    </row>
    <row r="820" spans="1:2" ht="15.75" x14ac:dyDescent="0.2">
      <c r="A820" s="16"/>
      <c r="B820" s="16"/>
    </row>
    <row r="821" spans="1:2" ht="15.75" x14ac:dyDescent="0.2">
      <c r="A821" s="16"/>
      <c r="B821" s="16"/>
    </row>
    <row r="822" spans="1:2" ht="15.75" x14ac:dyDescent="0.2">
      <c r="A822" s="16"/>
      <c r="B822" s="16"/>
    </row>
    <row r="823" spans="1:2" ht="15.75" x14ac:dyDescent="0.2">
      <c r="A823" s="16"/>
      <c r="B823" s="16"/>
    </row>
    <row r="824" spans="1:2" ht="15.75" x14ac:dyDescent="0.2">
      <c r="A824" s="16"/>
      <c r="B824" s="16"/>
    </row>
    <row r="825" spans="1:2" ht="15.75" x14ac:dyDescent="0.2">
      <c r="A825" s="16"/>
      <c r="B825" s="16"/>
    </row>
    <row r="826" spans="1:2" ht="15.75" x14ac:dyDescent="0.2">
      <c r="A826" s="16"/>
      <c r="B826" s="16"/>
    </row>
    <row r="827" spans="1:2" ht="15.75" x14ac:dyDescent="0.2">
      <c r="A827" s="16"/>
      <c r="B827" s="16"/>
    </row>
    <row r="828" spans="1:2" ht="15.75" x14ac:dyDescent="0.2">
      <c r="A828" s="16"/>
      <c r="B828" s="16"/>
    </row>
    <row r="829" spans="1:2" ht="15.75" x14ac:dyDescent="0.2">
      <c r="A829" s="16"/>
      <c r="B829" s="16"/>
    </row>
    <row r="830" spans="1:2" ht="15.75" x14ac:dyDescent="0.2">
      <c r="A830" s="16"/>
      <c r="B830" s="16"/>
    </row>
    <row r="831" spans="1:2" ht="15.75" x14ac:dyDescent="0.2">
      <c r="A831" s="16"/>
      <c r="B831" s="16"/>
    </row>
    <row r="832" spans="1:2" ht="15.75" x14ac:dyDescent="0.2">
      <c r="A832" s="16"/>
      <c r="B832" s="16"/>
    </row>
    <row r="833" spans="1:2" ht="15.75" x14ac:dyDescent="0.2">
      <c r="A833" s="16"/>
      <c r="B833" s="16"/>
    </row>
    <row r="834" spans="1:2" ht="15.75" x14ac:dyDescent="0.2">
      <c r="A834" s="16"/>
      <c r="B834" s="16"/>
    </row>
    <row r="835" spans="1:2" ht="15.75" x14ac:dyDescent="0.2">
      <c r="A835" s="16"/>
      <c r="B835" s="16"/>
    </row>
    <row r="836" spans="1:2" ht="15.75" x14ac:dyDescent="0.2">
      <c r="A836" s="16"/>
      <c r="B836" s="16"/>
    </row>
    <row r="837" spans="1:2" ht="15.75" x14ac:dyDescent="0.2">
      <c r="A837" s="16"/>
      <c r="B837" s="16"/>
    </row>
    <row r="838" spans="1:2" ht="15.75" x14ac:dyDescent="0.2">
      <c r="A838" s="16"/>
      <c r="B838" s="16"/>
    </row>
    <row r="839" spans="1:2" ht="15.75" x14ac:dyDescent="0.2">
      <c r="A839" s="16"/>
      <c r="B839" s="16"/>
    </row>
    <row r="840" spans="1:2" ht="15.75" x14ac:dyDescent="0.2">
      <c r="A840" s="16"/>
      <c r="B840" s="16"/>
    </row>
    <row r="841" spans="1:2" ht="15.75" x14ac:dyDescent="0.2">
      <c r="A841" s="16"/>
      <c r="B841" s="16"/>
    </row>
    <row r="842" spans="1:2" ht="15.75" x14ac:dyDescent="0.2">
      <c r="A842" s="16"/>
      <c r="B842" s="16"/>
    </row>
    <row r="843" spans="1:2" ht="15.75" x14ac:dyDescent="0.2">
      <c r="A843" s="16"/>
      <c r="B843" s="16"/>
    </row>
    <row r="844" spans="1:2" ht="15.75" x14ac:dyDescent="0.2">
      <c r="A844" s="16"/>
      <c r="B844" s="16"/>
    </row>
    <row r="845" spans="1:2" ht="15.75" x14ac:dyDescent="0.2">
      <c r="A845" s="16"/>
      <c r="B845" s="16"/>
    </row>
    <row r="846" spans="1:2" ht="15.75" x14ac:dyDescent="0.2">
      <c r="A846" s="16"/>
      <c r="B846" s="16"/>
    </row>
    <row r="847" spans="1:2" ht="15.75" x14ac:dyDescent="0.2">
      <c r="A847" s="16"/>
      <c r="B847" s="16"/>
    </row>
    <row r="848" spans="1:2" ht="15.75" x14ac:dyDescent="0.2">
      <c r="A848" s="16"/>
      <c r="B848" s="16"/>
    </row>
    <row r="849" spans="1:2" ht="15.75" x14ac:dyDescent="0.2">
      <c r="A849" s="16"/>
      <c r="B849" s="16"/>
    </row>
    <row r="850" spans="1:2" ht="15.75" x14ac:dyDescent="0.2">
      <c r="A850" s="16"/>
      <c r="B850" s="16"/>
    </row>
    <row r="851" spans="1:2" ht="15.75" x14ac:dyDescent="0.2">
      <c r="A851" s="16"/>
      <c r="B851" s="16"/>
    </row>
    <row r="852" spans="1:2" ht="15.75" x14ac:dyDescent="0.2">
      <c r="A852" s="16"/>
      <c r="B852" s="16"/>
    </row>
    <row r="853" spans="1:2" ht="15.75" x14ac:dyDescent="0.2">
      <c r="A853" s="16"/>
      <c r="B853" s="16"/>
    </row>
    <row r="854" spans="1:2" ht="15.75" x14ac:dyDescent="0.2">
      <c r="A854" s="16"/>
      <c r="B854" s="16"/>
    </row>
    <row r="855" spans="1:2" ht="15.75" x14ac:dyDescent="0.2">
      <c r="A855" s="16"/>
      <c r="B855" s="16"/>
    </row>
    <row r="856" spans="1:2" ht="15.75" x14ac:dyDescent="0.2">
      <c r="A856" s="16"/>
      <c r="B856" s="16"/>
    </row>
    <row r="857" spans="1:2" ht="15.75" x14ac:dyDescent="0.2">
      <c r="A857" s="16"/>
      <c r="B857" s="16"/>
    </row>
    <row r="858" spans="1:2" ht="15.75" x14ac:dyDescent="0.2">
      <c r="A858" s="16"/>
      <c r="B858" s="16"/>
    </row>
    <row r="859" spans="1:2" ht="15.75" x14ac:dyDescent="0.2">
      <c r="A859" s="16"/>
      <c r="B859" s="16"/>
    </row>
    <row r="860" spans="1:2" ht="15.75" x14ac:dyDescent="0.2">
      <c r="A860" s="16"/>
      <c r="B860" s="16"/>
    </row>
    <row r="861" spans="1:2" ht="15.75" x14ac:dyDescent="0.2">
      <c r="A861" s="16"/>
      <c r="B861" s="16"/>
    </row>
    <row r="862" spans="1:2" ht="15.75" x14ac:dyDescent="0.2">
      <c r="A862" s="16"/>
      <c r="B862" s="16"/>
    </row>
    <row r="863" spans="1:2" ht="15.75" x14ac:dyDescent="0.2">
      <c r="A863" s="16"/>
      <c r="B863" s="16"/>
    </row>
    <row r="864" spans="1:2" ht="15.75" x14ac:dyDescent="0.2">
      <c r="A864" s="16"/>
      <c r="B864" s="16"/>
    </row>
    <row r="865" spans="1:2" ht="15.75" x14ac:dyDescent="0.2">
      <c r="A865" s="16"/>
      <c r="B865" s="16"/>
    </row>
    <row r="866" spans="1:2" ht="15.75" x14ac:dyDescent="0.2">
      <c r="A866" s="16"/>
      <c r="B866" s="16"/>
    </row>
    <row r="867" spans="1:2" ht="15.75" x14ac:dyDescent="0.2">
      <c r="A867" s="16"/>
      <c r="B867" s="16"/>
    </row>
    <row r="868" spans="1:2" ht="15.75" x14ac:dyDescent="0.2">
      <c r="A868" s="16"/>
      <c r="B868" s="16"/>
    </row>
    <row r="869" spans="1:2" ht="15.75" x14ac:dyDescent="0.2">
      <c r="A869" s="16"/>
      <c r="B869" s="16"/>
    </row>
    <row r="870" spans="1:2" ht="15.75" x14ac:dyDescent="0.2">
      <c r="A870" s="16"/>
      <c r="B870" s="16"/>
    </row>
    <row r="871" spans="1:2" ht="15.75" x14ac:dyDescent="0.2">
      <c r="A871" s="16"/>
      <c r="B871" s="16"/>
    </row>
    <row r="872" spans="1:2" ht="15.75" x14ac:dyDescent="0.2">
      <c r="A872" s="16"/>
      <c r="B872" s="16"/>
    </row>
    <row r="873" spans="1:2" ht="15.75" x14ac:dyDescent="0.2">
      <c r="A873" s="16"/>
      <c r="B873" s="16"/>
    </row>
    <row r="874" spans="1:2" ht="15.75" x14ac:dyDescent="0.2">
      <c r="A874" s="16"/>
      <c r="B874" s="16"/>
    </row>
    <row r="875" spans="1:2" ht="15.75" x14ac:dyDescent="0.2">
      <c r="A875" s="16"/>
      <c r="B875" s="16"/>
    </row>
    <row r="876" spans="1:2" ht="15.75" x14ac:dyDescent="0.2">
      <c r="A876" s="16"/>
      <c r="B876" s="16"/>
    </row>
    <row r="877" spans="1:2" ht="15.75" x14ac:dyDescent="0.2">
      <c r="A877" s="16"/>
      <c r="B877" s="16"/>
    </row>
    <row r="878" spans="1:2" ht="15.75" x14ac:dyDescent="0.2">
      <c r="A878" s="16"/>
      <c r="B878" s="16"/>
    </row>
    <row r="879" spans="1:2" ht="15.75" x14ac:dyDescent="0.2">
      <c r="A879" s="16"/>
      <c r="B879" s="16"/>
    </row>
    <row r="880" spans="1:2" ht="15.75" x14ac:dyDescent="0.2">
      <c r="A880" s="16"/>
      <c r="B880" s="16"/>
    </row>
    <row r="881" spans="1:2" ht="15.75" x14ac:dyDescent="0.2">
      <c r="A881" s="16"/>
      <c r="B881" s="16"/>
    </row>
    <row r="882" spans="1:2" ht="15.75" x14ac:dyDescent="0.2">
      <c r="A882" s="16"/>
      <c r="B882" s="16"/>
    </row>
    <row r="883" spans="1:2" ht="15.75" x14ac:dyDescent="0.2">
      <c r="A883" s="16"/>
      <c r="B883" s="16"/>
    </row>
    <row r="884" spans="1:2" ht="15.75" x14ac:dyDescent="0.2">
      <c r="A884" s="16"/>
      <c r="B884" s="16"/>
    </row>
    <row r="885" spans="1:2" ht="15.75" x14ac:dyDescent="0.2">
      <c r="A885" s="16"/>
      <c r="B885" s="16"/>
    </row>
    <row r="886" spans="1:2" ht="15.75" x14ac:dyDescent="0.2">
      <c r="A886" s="16"/>
      <c r="B886" s="16"/>
    </row>
    <row r="887" spans="1:2" ht="15.75" x14ac:dyDescent="0.2">
      <c r="A887" s="16"/>
      <c r="B887" s="16"/>
    </row>
    <row r="888" spans="1:2" ht="15.75" x14ac:dyDescent="0.2">
      <c r="A888" s="16"/>
      <c r="B888" s="16"/>
    </row>
    <row r="889" spans="1:2" ht="15.75" x14ac:dyDescent="0.2">
      <c r="A889" s="16"/>
      <c r="B889" s="16"/>
    </row>
    <row r="890" spans="1:2" ht="15.75" x14ac:dyDescent="0.2">
      <c r="A890" s="16"/>
      <c r="B890" s="16"/>
    </row>
    <row r="891" spans="1:2" ht="15.75" x14ac:dyDescent="0.2">
      <c r="A891" s="16"/>
      <c r="B891" s="16"/>
    </row>
    <row r="892" spans="1:2" ht="15.75" x14ac:dyDescent="0.2">
      <c r="A892" s="16"/>
      <c r="B892" s="16"/>
    </row>
    <row r="893" spans="1:2" ht="15.75" x14ac:dyDescent="0.2">
      <c r="A893" s="16"/>
      <c r="B893" s="16"/>
    </row>
    <row r="894" spans="1:2" ht="15.75" x14ac:dyDescent="0.2">
      <c r="A894" s="16"/>
      <c r="B894" s="16"/>
    </row>
    <row r="895" spans="1:2" ht="15.75" x14ac:dyDescent="0.2">
      <c r="A895" s="16"/>
      <c r="B895" s="16"/>
    </row>
    <row r="896" spans="1:2" ht="15.75" x14ac:dyDescent="0.2">
      <c r="A896" s="16"/>
      <c r="B896" s="16"/>
    </row>
    <row r="897" spans="1:2" ht="15.75" x14ac:dyDescent="0.2">
      <c r="A897" s="16"/>
      <c r="B897" s="16"/>
    </row>
    <row r="898" spans="1:2" ht="15.75" x14ac:dyDescent="0.2">
      <c r="A898" s="16"/>
      <c r="B898" s="16"/>
    </row>
    <row r="899" spans="1:2" ht="15.75" x14ac:dyDescent="0.2">
      <c r="A899" s="16"/>
      <c r="B899" s="16"/>
    </row>
    <row r="900" spans="1:2" ht="15.75" x14ac:dyDescent="0.2">
      <c r="A900" s="16"/>
      <c r="B900" s="16"/>
    </row>
    <row r="901" spans="1:2" ht="15.75" x14ac:dyDescent="0.2">
      <c r="A901" s="16"/>
      <c r="B901" s="16"/>
    </row>
    <row r="902" spans="1:2" ht="15.75" x14ac:dyDescent="0.2">
      <c r="A902" s="16"/>
      <c r="B902" s="16"/>
    </row>
    <row r="903" spans="1:2" ht="15.75" x14ac:dyDescent="0.2">
      <c r="A903" s="16"/>
      <c r="B903" s="16"/>
    </row>
    <row r="904" spans="1:2" ht="15.75" x14ac:dyDescent="0.2">
      <c r="A904" s="16"/>
      <c r="B904" s="16"/>
    </row>
    <row r="905" spans="1:2" ht="15.75" x14ac:dyDescent="0.2">
      <c r="A905" s="16"/>
      <c r="B905" s="16"/>
    </row>
    <row r="906" spans="1:2" ht="15.75" x14ac:dyDescent="0.2">
      <c r="A906" s="16"/>
      <c r="B906" s="16"/>
    </row>
    <row r="907" spans="1:2" ht="15.75" x14ac:dyDescent="0.2">
      <c r="A907" s="16"/>
      <c r="B907" s="16"/>
    </row>
    <row r="908" spans="1:2" ht="15.75" x14ac:dyDescent="0.2">
      <c r="A908" s="16"/>
      <c r="B908" s="16"/>
    </row>
    <row r="909" spans="1:2" ht="15.75" x14ac:dyDescent="0.2">
      <c r="A909" s="16"/>
      <c r="B909" s="16"/>
    </row>
    <row r="910" spans="1:2" ht="15.75" x14ac:dyDescent="0.2">
      <c r="A910" s="16"/>
      <c r="B910" s="16"/>
    </row>
    <row r="911" spans="1:2" ht="15.75" x14ac:dyDescent="0.2">
      <c r="A911" s="16"/>
      <c r="B911" s="16"/>
    </row>
    <row r="912" spans="1:2" ht="15.75" x14ac:dyDescent="0.2">
      <c r="A912" s="16"/>
      <c r="B912" s="16"/>
    </row>
    <row r="913" spans="1:2" ht="15.75" x14ac:dyDescent="0.2">
      <c r="A913" s="16"/>
      <c r="B913" s="16"/>
    </row>
    <row r="914" spans="1:2" ht="15.75" x14ac:dyDescent="0.2">
      <c r="A914" s="16"/>
      <c r="B914" s="16"/>
    </row>
    <row r="915" spans="1:2" ht="15.75" x14ac:dyDescent="0.2">
      <c r="A915" s="16"/>
      <c r="B915" s="16"/>
    </row>
    <row r="916" spans="1:2" ht="15.75" x14ac:dyDescent="0.2">
      <c r="A916" s="16"/>
      <c r="B916" s="16"/>
    </row>
    <row r="917" spans="1:2" ht="15.75" x14ac:dyDescent="0.2">
      <c r="A917" s="16"/>
      <c r="B917" s="16"/>
    </row>
    <row r="918" spans="1:2" ht="15.75" x14ac:dyDescent="0.2">
      <c r="A918" s="16"/>
      <c r="B918" s="16"/>
    </row>
    <row r="919" spans="1:2" ht="15.75" x14ac:dyDescent="0.2">
      <c r="A919" s="16"/>
      <c r="B919" s="16"/>
    </row>
    <row r="920" spans="1:2" ht="15.75" x14ac:dyDescent="0.2">
      <c r="A920" s="16"/>
      <c r="B920" s="16"/>
    </row>
    <row r="921" spans="1:2" ht="15.75" x14ac:dyDescent="0.2">
      <c r="A921" s="16"/>
      <c r="B921" s="16"/>
    </row>
    <row r="922" spans="1:2" ht="15.75" x14ac:dyDescent="0.2">
      <c r="A922" s="16"/>
      <c r="B922" s="16"/>
    </row>
    <row r="923" spans="1:2" ht="15.75" x14ac:dyDescent="0.2">
      <c r="A923" s="16"/>
      <c r="B923" s="16"/>
    </row>
    <row r="924" spans="1:2" ht="15.75" x14ac:dyDescent="0.2">
      <c r="A924" s="16"/>
      <c r="B924" s="16"/>
    </row>
    <row r="925" spans="1:2" ht="15.75" x14ac:dyDescent="0.2">
      <c r="A925" s="16"/>
      <c r="B925" s="16"/>
    </row>
    <row r="926" spans="1:2" ht="15.75" x14ac:dyDescent="0.2">
      <c r="A926" s="16"/>
      <c r="B926" s="16"/>
    </row>
    <row r="927" spans="1:2" ht="15.75" x14ac:dyDescent="0.2">
      <c r="A927" s="16"/>
      <c r="B927" s="16"/>
    </row>
    <row r="928" spans="1:2" ht="15.75" x14ac:dyDescent="0.2">
      <c r="A928" s="16"/>
      <c r="B928" s="16"/>
    </row>
    <row r="929" spans="1:2" ht="15.75" x14ac:dyDescent="0.2">
      <c r="A929" s="16"/>
      <c r="B929" s="16"/>
    </row>
    <row r="930" spans="1:2" ht="15.75" x14ac:dyDescent="0.2">
      <c r="A930" s="16"/>
      <c r="B930" s="16"/>
    </row>
    <row r="931" spans="1:2" ht="15.75" x14ac:dyDescent="0.2">
      <c r="A931" s="16"/>
      <c r="B931" s="16"/>
    </row>
    <row r="932" spans="1:2" ht="15.75" x14ac:dyDescent="0.2">
      <c r="A932" s="16"/>
      <c r="B932" s="16"/>
    </row>
    <row r="933" spans="1:2" ht="15.75" x14ac:dyDescent="0.2">
      <c r="A933" s="16"/>
      <c r="B933" s="16"/>
    </row>
    <row r="934" spans="1:2" ht="15.75" x14ac:dyDescent="0.2">
      <c r="A934" s="16"/>
      <c r="B934" s="16"/>
    </row>
    <row r="935" spans="1:2" ht="15.75" x14ac:dyDescent="0.2">
      <c r="A935" s="16"/>
      <c r="B935" s="16"/>
    </row>
    <row r="936" spans="1:2" ht="15.75" x14ac:dyDescent="0.2">
      <c r="A936" s="16"/>
      <c r="B936" s="16"/>
    </row>
    <row r="937" spans="1:2" ht="15.75" x14ac:dyDescent="0.2">
      <c r="A937" s="16"/>
      <c r="B937" s="16"/>
    </row>
    <row r="938" spans="1:2" ht="15.75" x14ac:dyDescent="0.2">
      <c r="A938" s="16"/>
      <c r="B938" s="16"/>
    </row>
    <row r="939" spans="1:2" ht="15.75" x14ac:dyDescent="0.2">
      <c r="A939" s="16"/>
      <c r="B939" s="16"/>
    </row>
    <row r="940" spans="1:2" ht="15.75" x14ac:dyDescent="0.2">
      <c r="A940" s="16"/>
      <c r="B940" s="16"/>
    </row>
    <row r="941" spans="1:2" ht="15.75" x14ac:dyDescent="0.2">
      <c r="A941" s="16"/>
      <c r="B941" s="16"/>
    </row>
    <row r="942" spans="1:2" ht="15.75" x14ac:dyDescent="0.2">
      <c r="A942" s="16"/>
      <c r="B942" s="16"/>
    </row>
    <row r="943" spans="1:2" ht="15.75" x14ac:dyDescent="0.2">
      <c r="A943" s="16"/>
      <c r="B943" s="16"/>
    </row>
    <row r="944" spans="1:2" ht="15.75" x14ac:dyDescent="0.2">
      <c r="A944" s="16"/>
      <c r="B944" s="16"/>
    </row>
    <row r="945" spans="1:2" ht="15.75" x14ac:dyDescent="0.2">
      <c r="A945" s="16"/>
      <c r="B945" s="16"/>
    </row>
    <row r="946" spans="1:2" ht="15.75" x14ac:dyDescent="0.2">
      <c r="A946" s="16"/>
      <c r="B946" s="16"/>
    </row>
    <row r="947" spans="1:2" ht="15.75" x14ac:dyDescent="0.2">
      <c r="A947" s="16"/>
      <c r="B947" s="16"/>
    </row>
    <row r="948" spans="1:2" ht="15.75" x14ac:dyDescent="0.2">
      <c r="A948" s="16"/>
      <c r="B948" s="16"/>
    </row>
    <row r="949" spans="1:2" ht="15.75" x14ac:dyDescent="0.2">
      <c r="A949" s="16"/>
      <c r="B949" s="16"/>
    </row>
    <row r="950" spans="1:2" ht="15.75" x14ac:dyDescent="0.2">
      <c r="A950" s="16"/>
      <c r="B950" s="16"/>
    </row>
    <row r="951" spans="1:2" ht="15.75" x14ac:dyDescent="0.2">
      <c r="A951" s="16"/>
      <c r="B951" s="16"/>
    </row>
    <row r="952" spans="1:2" ht="15.75" x14ac:dyDescent="0.2">
      <c r="A952" s="16"/>
      <c r="B952" s="16"/>
    </row>
    <row r="953" spans="1:2" ht="15.75" x14ac:dyDescent="0.2">
      <c r="A953" s="16"/>
      <c r="B953" s="16"/>
    </row>
    <row r="954" spans="1:2" ht="15.75" x14ac:dyDescent="0.2">
      <c r="A954" s="16"/>
      <c r="B954" s="16"/>
    </row>
    <row r="955" spans="1:2" ht="15.75" x14ac:dyDescent="0.2">
      <c r="A955" s="16"/>
      <c r="B955" s="16"/>
    </row>
    <row r="956" spans="1:2" ht="15.75" x14ac:dyDescent="0.2">
      <c r="A956" s="16"/>
      <c r="B956" s="16"/>
    </row>
    <row r="957" spans="1:2" ht="15.75" x14ac:dyDescent="0.2">
      <c r="A957" s="16"/>
      <c r="B957" s="16"/>
    </row>
    <row r="958" spans="1:2" ht="15.75" x14ac:dyDescent="0.2">
      <c r="A958" s="16"/>
      <c r="B958" s="16"/>
    </row>
    <row r="959" spans="1:2" ht="15.75" x14ac:dyDescent="0.2">
      <c r="A959" s="16"/>
      <c r="B959" s="16"/>
    </row>
    <row r="960" spans="1:2" ht="15.75" x14ac:dyDescent="0.2">
      <c r="A960" s="16"/>
      <c r="B960" s="16"/>
    </row>
    <row r="961" spans="1:2" ht="15.75" x14ac:dyDescent="0.2">
      <c r="A961" s="16"/>
      <c r="B961" s="16"/>
    </row>
    <row r="962" spans="1:2" ht="15.75" x14ac:dyDescent="0.2">
      <c r="A962" s="16"/>
      <c r="B962" s="16"/>
    </row>
    <row r="963" spans="1:2" ht="15.75" x14ac:dyDescent="0.2">
      <c r="A963" s="16"/>
      <c r="B963" s="16"/>
    </row>
    <row r="964" spans="1:2" ht="15.75" x14ac:dyDescent="0.2">
      <c r="A964" s="16"/>
      <c r="B964" s="16"/>
    </row>
    <row r="965" spans="1:2" ht="15.75" x14ac:dyDescent="0.2">
      <c r="A965" s="16"/>
      <c r="B965" s="16"/>
    </row>
    <row r="966" spans="1:2" ht="15.75" x14ac:dyDescent="0.2">
      <c r="A966" s="16"/>
      <c r="B966" s="16"/>
    </row>
    <row r="967" spans="1:2" ht="15.75" x14ac:dyDescent="0.2">
      <c r="A967" s="16"/>
      <c r="B967" s="16"/>
    </row>
    <row r="968" spans="1:2" ht="15.75" x14ac:dyDescent="0.2">
      <c r="A968" s="16"/>
      <c r="B968" s="16"/>
    </row>
    <row r="969" spans="1:2" ht="15.75" x14ac:dyDescent="0.2">
      <c r="A969" s="16"/>
      <c r="B969" s="16"/>
    </row>
    <row r="970" spans="1:2" ht="15.75" x14ac:dyDescent="0.2">
      <c r="A970" s="16"/>
      <c r="B970" s="16"/>
    </row>
    <row r="971" spans="1:2" ht="15.75" x14ac:dyDescent="0.2">
      <c r="A971" s="16"/>
      <c r="B971" s="16"/>
    </row>
    <row r="972" spans="1:2" ht="15.75" x14ac:dyDescent="0.2">
      <c r="A972" s="16"/>
      <c r="B972" s="16"/>
    </row>
    <row r="973" spans="1:2" ht="15.75" x14ac:dyDescent="0.2">
      <c r="A973" s="16"/>
      <c r="B973" s="16"/>
    </row>
    <row r="974" spans="1:2" ht="15.75" x14ac:dyDescent="0.2">
      <c r="A974" s="16"/>
      <c r="B974" s="16"/>
    </row>
    <row r="975" spans="1:2" ht="15.75" x14ac:dyDescent="0.2">
      <c r="A975" s="16"/>
      <c r="B975" s="16"/>
    </row>
    <row r="976" spans="1:2" ht="15.75" x14ac:dyDescent="0.2">
      <c r="A976" s="16"/>
      <c r="B976" s="16"/>
    </row>
    <row r="977" spans="1:2" ht="15.75" x14ac:dyDescent="0.2">
      <c r="A977" s="16"/>
      <c r="B977" s="16"/>
    </row>
    <row r="978" spans="1:2" ht="15.75" x14ac:dyDescent="0.2">
      <c r="A978" s="16"/>
      <c r="B978" s="16"/>
    </row>
    <row r="979" spans="1:2" ht="15.75" x14ac:dyDescent="0.2">
      <c r="A979" s="16"/>
      <c r="B979" s="16"/>
    </row>
    <row r="980" spans="1:2" ht="15.75" x14ac:dyDescent="0.2">
      <c r="A980" s="16"/>
      <c r="B980" s="16"/>
    </row>
    <row r="981" spans="1:2" ht="15.75" x14ac:dyDescent="0.2">
      <c r="A981" s="16"/>
      <c r="B981" s="16"/>
    </row>
    <row r="982" spans="1:2" ht="15.75" x14ac:dyDescent="0.2">
      <c r="A982" s="16"/>
      <c r="B982" s="16"/>
    </row>
    <row r="983" spans="1:2" ht="15.75" x14ac:dyDescent="0.2">
      <c r="A983" s="16"/>
      <c r="B983" s="16"/>
    </row>
    <row r="984" spans="1:2" ht="15.75" x14ac:dyDescent="0.2">
      <c r="A984" s="16"/>
      <c r="B984" s="16"/>
    </row>
    <row r="985" spans="1:2" ht="15.75" x14ac:dyDescent="0.2">
      <c r="A985" s="16"/>
      <c r="B985" s="16"/>
    </row>
    <row r="986" spans="1:2" ht="15.75" x14ac:dyDescent="0.2">
      <c r="A986" s="16"/>
      <c r="B986" s="16"/>
    </row>
    <row r="987" spans="1:2" ht="15.75" x14ac:dyDescent="0.2">
      <c r="A987" s="16"/>
      <c r="B987" s="16"/>
    </row>
    <row r="988" spans="1:2" ht="15.75" x14ac:dyDescent="0.2">
      <c r="A988" s="16"/>
      <c r="B988" s="16"/>
    </row>
    <row r="989" spans="1:2" ht="15.75" x14ac:dyDescent="0.2">
      <c r="A989" s="16"/>
      <c r="B989" s="16"/>
    </row>
    <row r="990" spans="1:2" ht="15.75" x14ac:dyDescent="0.2">
      <c r="A990" s="16"/>
      <c r="B990" s="16"/>
    </row>
    <row r="991" spans="1:2" ht="15.75" x14ac:dyDescent="0.2">
      <c r="A991" s="16"/>
      <c r="B991" s="16"/>
    </row>
    <row r="992" spans="1:2" ht="15.75" x14ac:dyDescent="0.2">
      <c r="A992" s="16"/>
      <c r="B992" s="16"/>
    </row>
    <row r="993" spans="1:2" ht="15.75" x14ac:dyDescent="0.2">
      <c r="A993" s="16"/>
      <c r="B993" s="16"/>
    </row>
    <row r="994" spans="1:2" ht="15.75" x14ac:dyDescent="0.2">
      <c r="A994" s="16"/>
      <c r="B994" s="16"/>
    </row>
    <row r="995" spans="1:2" ht="15.75" x14ac:dyDescent="0.2">
      <c r="A995" s="16"/>
      <c r="B995" s="16"/>
    </row>
    <row r="996" spans="1:2" ht="15.75" x14ac:dyDescent="0.2">
      <c r="A996" s="16"/>
      <c r="B996" s="16"/>
    </row>
    <row r="997" spans="1:2" ht="15.75" x14ac:dyDescent="0.2">
      <c r="A997" s="16"/>
      <c r="B997" s="16"/>
    </row>
    <row r="998" spans="1:2" ht="15.75" x14ac:dyDescent="0.2">
      <c r="A998" s="16"/>
      <c r="B998" s="16"/>
    </row>
    <row r="999" spans="1:2" ht="15.75" x14ac:dyDescent="0.2">
      <c r="A999" s="16"/>
      <c r="B999" s="16"/>
    </row>
    <row r="1000" spans="1:2" ht="15.75" x14ac:dyDescent="0.2">
      <c r="A1000" s="16"/>
      <c r="B1000" s="16"/>
    </row>
    <row r="1001" spans="1:2" ht="15.75" x14ac:dyDescent="0.2">
      <c r="A1001" s="16"/>
      <c r="B1001" s="16"/>
    </row>
    <row r="1002" spans="1:2" ht="15.75" x14ac:dyDescent="0.2">
      <c r="A1002" s="16"/>
      <c r="B1002" s="16"/>
    </row>
    <row r="1003" spans="1:2" ht="15.75" x14ac:dyDescent="0.2">
      <c r="A1003" s="16"/>
      <c r="B1003" s="16"/>
    </row>
    <row r="1004" spans="1:2" ht="15.75" x14ac:dyDescent="0.2">
      <c r="A1004" s="16"/>
      <c r="B1004" s="16"/>
    </row>
    <row r="1005" spans="1:2" ht="15.75" x14ac:dyDescent="0.2">
      <c r="A1005" s="16"/>
      <c r="B1005" s="16"/>
    </row>
    <row r="1006" spans="1:2" ht="15.75" x14ac:dyDescent="0.2">
      <c r="A1006" s="16"/>
      <c r="B1006" s="16"/>
    </row>
    <row r="1007" spans="1:2" ht="15.75" x14ac:dyDescent="0.2">
      <c r="A1007" s="16"/>
      <c r="B1007" s="16"/>
    </row>
    <row r="1008" spans="1:2" ht="15.75" x14ac:dyDescent="0.2">
      <c r="A1008" s="16"/>
      <c r="B1008" s="16"/>
    </row>
    <row r="1009" spans="1:2" ht="15.75" x14ac:dyDescent="0.2">
      <c r="A1009" s="16"/>
      <c r="B1009" s="16"/>
    </row>
    <row r="1010" spans="1:2" ht="15.75" x14ac:dyDescent="0.2">
      <c r="A1010" s="16"/>
      <c r="B1010" s="16"/>
    </row>
    <row r="1011" spans="1:2" ht="15.75" x14ac:dyDescent="0.2">
      <c r="A1011" s="16"/>
      <c r="B1011" s="16"/>
    </row>
    <row r="1012" spans="1:2" ht="15.75" x14ac:dyDescent="0.2">
      <c r="A1012" s="16"/>
      <c r="B1012" s="16"/>
    </row>
    <row r="1013" spans="1:2" ht="15.75" x14ac:dyDescent="0.2">
      <c r="A1013" s="16"/>
      <c r="B1013" s="16"/>
    </row>
    <row r="1014" spans="1:2" ht="15.75" x14ac:dyDescent="0.2">
      <c r="A1014" s="16"/>
      <c r="B1014" s="16"/>
    </row>
    <row r="1015" spans="1:2" ht="15.75" x14ac:dyDescent="0.2">
      <c r="A1015" s="16"/>
      <c r="B1015" s="16"/>
    </row>
    <row r="1016" spans="1:2" ht="15.75" x14ac:dyDescent="0.2">
      <c r="A1016" s="16"/>
      <c r="B1016" s="16"/>
    </row>
    <row r="1017" spans="1:2" ht="15.75" x14ac:dyDescent="0.2">
      <c r="A1017" s="16"/>
      <c r="B1017" s="16"/>
    </row>
    <row r="1018" spans="1:2" ht="15.75" x14ac:dyDescent="0.2">
      <c r="A1018" s="16"/>
      <c r="B1018" s="16"/>
    </row>
    <row r="1019" spans="1:2" ht="15.75" x14ac:dyDescent="0.2">
      <c r="A1019" s="16"/>
      <c r="B1019" s="16"/>
    </row>
    <row r="1020" spans="1:2" ht="15.75" x14ac:dyDescent="0.2">
      <c r="A1020" s="16"/>
      <c r="B1020" s="16"/>
    </row>
    <row r="1021" spans="1:2" ht="15.75" x14ac:dyDescent="0.2">
      <c r="A1021" s="16"/>
      <c r="B1021" s="16"/>
    </row>
    <row r="1022" spans="1:2" ht="15.75" x14ac:dyDescent="0.2">
      <c r="A1022" s="16"/>
      <c r="B1022" s="16"/>
    </row>
    <row r="1023" spans="1:2" ht="15.75" x14ac:dyDescent="0.2">
      <c r="A1023" s="16"/>
      <c r="B1023" s="16"/>
    </row>
    <row r="1024" spans="1:2" ht="15.75" x14ac:dyDescent="0.2">
      <c r="A1024" s="16"/>
      <c r="B1024" s="16"/>
    </row>
    <row r="1025" spans="1:2" ht="15.75" x14ac:dyDescent="0.2">
      <c r="A1025" s="16"/>
      <c r="B1025" s="16"/>
    </row>
    <row r="1026" spans="1:2" ht="15.75" x14ac:dyDescent="0.2">
      <c r="A1026" s="16"/>
      <c r="B1026" s="16"/>
    </row>
    <row r="1027" spans="1:2" ht="15.75" x14ac:dyDescent="0.2">
      <c r="A1027" s="16"/>
      <c r="B1027" s="16"/>
    </row>
    <row r="1028" spans="1:2" ht="15.75" x14ac:dyDescent="0.2">
      <c r="A1028" s="16"/>
      <c r="B1028" s="16"/>
    </row>
    <row r="1029" spans="1:2" ht="15.75" x14ac:dyDescent="0.2">
      <c r="A1029" s="16"/>
      <c r="B1029" s="16"/>
    </row>
    <row r="1030" spans="1:2" ht="15.75" x14ac:dyDescent="0.2">
      <c r="A1030" s="16"/>
      <c r="B1030" s="16"/>
    </row>
    <row r="1031" spans="1:2" ht="15.75" x14ac:dyDescent="0.2">
      <c r="A1031" s="16"/>
      <c r="B1031" s="16"/>
    </row>
    <row r="1032" spans="1:2" ht="15.75" x14ac:dyDescent="0.2">
      <c r="A1032" s="16"/>
      <c r="B1032" s="16"/>
    </row>
    <row r="1033" spans="1:2" ht="15.75" x14ac:dyDescent="0.2">
      <c r="A1033" s="16"/>
      <c r="B1033" s="16"/>
    </row>
    <row r="1034" spans="1:2" ht="15.75" x14ac:dyDescent="0.2">
      <c r="A1034" s="16"/>
      <c r="B1034" s="16"/>
    </row>
    <row r="1035" spans="1:2" ht="15.75" x14ac:dyDescent="0.2">
      <c r="A1035" s="16"/>
      <c r="B1035" s="16"/>
    </row>
    <row r="1036" spans="1:2" ht="15.75" x14ac:dyDescent="0.2">
      <c r="A1036" s="16"/>
      <c r="B1036" s="16"/>
    </row>
    <row r="1037" spans="1:2" ht="15.75" x14ac:dyDescent="0.2">
      <c r="A1037" s="16"/>
      <c r="B1037" s="16"/>
    </row>
    <row r="1038" spans="1:2" ht="15.75" x14ac:dyDescent="0.2">
      <c r="A1038" s="16"/>
      <c r="B1038" s="16"/>
    </row>
    <row r="1039" spans="1:2" ht="15.75" x14ac:dyDescent="0.2">
      <c r="A1039" s="16"/>
      <c r="B1039" s="16"/>
    </row>
    <row r="1040" spans="1:2" ht="15.75" x14ac:dyDescent="0.2">
      <c r="A1040" s="16"/>
      <c r="B1040" s="16"/>
    </row>
    <row r="1041" spans="1:2" ht="15.75" x14ac:dyDescent="0.2">
      <c r="A1041" s="16"/>
      <c r="B1041" s="16"/>
    </row>
    <row r="1042" spans="1:2" ht="15.75" x14ac:dyDescent="0.2">
      <c r="A1042" s="16"/>
      <c r="B1042" s="16"/>
    </row>
    <row r="1043" spans="1:2" ht="15.75" x14ac:dyDescent="0.2">
      <c r="A1043" s="16"/>
      <c r="B1043" s="16"/>
    </row>
    <row r="1044" spans="1:2" ht="15.75" x14ac:dyDescent="0.2">
      <c r="A1044" s="16"/>
      <c r="B1044" s="16"/>
    </row>
    <row r="1045" spans="1:2" ht="15.75" x14ac:dyDescent="0.2">
      <c r="A1045" s="16"/>
      <c r="B1045" s="16"/>
    </row>
    <row r="1046" spans="1:2" ht="15.75" x14ac:dyDescent="0.2">
      <c r="A1046" s="16"/>
      <c r="B1046" s="16"/>
    </row>
    <row r="1047" spans="1:2" ht="15.75" x14ac:dyDescent="0.2">
      <c r="A1047" s="16"/>
      <c r="B1047" s="16"/>
    </row>
    <row r="1048" spans="1:2" ht="15.75" x14ac:dyDescent="0.2">
      <c r="A1048" s="16"/>
      <c r="B1048" s="16"/>
    </row>
    <row r="1049" spans="1:2" ht="15.75" x14ac:dyDescent="0.2">
      <c r="A1049" s="16"/>
      <c r="B1049" s="16"/>
    </row>
    <row r="1050" spans="1:2" ht="15.75" x14ac:dyDescent="0.2">
      <c r="A1050" s="16"/>
      <c r="B1050" s="16"/>
    </row>
    <row r="1051" spans="1:2" ht="15.75" x14ac:dyDescent="0.2">
      <c r="A1051" s="16"/>
      <c r="B1051" s="16"/>
    </row>
    <row r="1052" spans="1:2" ht="15.75" x14ac:dyDescent="0.2">
      <c r="A1052" s="16"/>
      <c r="B1052" s="16"/>
    </row>
    <row r="1053" spans="1:2" ht="15.75" x14ac:dyDescent="0.2">
      <c r="A1053" s="16"/>
      <c r="B1053" s="16"/>
    </row>
    <row r="1054" spans="1:2" ht="15.75" x14ac:dyDescent="0.2">
      <c r="A1054" s="16"/>
      <c r="B1054" s="16"/>
    </row>
    <row r="1055" spans="1:2" ht="15.75" x14ac:dyDescent="0.2">
      <c r="A1055" s="16"/>
      <c r="B1055" s="16"/>
    </row>
    <row r="1056" spans="1:2" ht="15.75" x14ac:dyDescent="0.2">
      <c r="A1056" s="16"/>
      <c r="B1056" s="16"/>
    </row>
    <row r="1057" spans="1:2" ht="15.75" x14ac:dyDescent="0.2">
      <c r="A1057" s="16"/>
      <c r="B1057" s="16"/>
    </row>
    <row r="1058" spans="1:2" ht="15.75" x14ac:dyDescent="0.2">
      <c r="A1058" s="16"/>
      <c r="B1058" s="16"/>
    </row>
    <row r="1059" spans="1:2" ht="15.75" x14ac:dyDescent="0.2">
      <c r="A1059" s="16"/>
      <c r="B1059" s="16"/>
    </row>
    <row r="1060" spans="1:2" ht="15.75" x14ac:dyDescent="0.2">
      <c r="A1060" s="16"/>
      <c r="B1060" s="16"/>
    </row>
    <row r="1061" spans="1:2" ht="15.75" x14ac:dyDescent="0.2">
      <c r="A1061" s="16"/>
      <c r="B1061" s="16"/>
    </row>
    <row r="1062" spans="1:2" ht="15.75" x14ac:dyDescent="0.2">
      <c r="A1062" s="16"/>
      <c r="B1062" s="16"/>
    </row>
    <row r="1063" spans="1:2" ht="15.75" x14ac:dyDescent="0.2">
      <c r="A1063" s="16"/>
      <c r="B1063" s="16"/>
    </row>
    <row r="1064" spans="1:2" ht="15.75" x14ac:dyDescent="0.2">
      <c r="A1064" s="16"/>
      <c r="B1064" s="16"/>
    </row>
    <row r="1065" spans="1:2" ht="15.75" x14ac:dyDescent="0.2">
      <c r="A1065" s="16"/>
      <c r="B1065" s="16"/>
    </row>
    <row r="1066" spans="1:2" ht="15.75" x14ac:dyDescent="0.2">
      <c r="A1066" s="16"/>
      <c r="B1066" s="16"/>
    </row>
    <row r="1067" spans="1:2" ht="15.75" x14ac:dyDescent="0.2">
      <c r="A1067" s="16"/>
      <c r="B1067" s="16"/>
    </row>
    <row r="1068" spans="1:2" ht="15.75" x14ac:dyDescent="0.2">
      <c r="A1068" s="16"/>
      <c r="B1068" s="16"/>
    </row>
    <row r="1069" spans="1:2" ht="15.75" x14ac:dyDescent="0.2">
      <c r="A1069" s="16"/>
      <c r="B1069" s="16"/>
    </row>
    <row r="1070" spans="1:2" ht="15.75" x14ac:dyDescent="0.2">
      <c r="A1070" s="16"/>
      <c r="B1070" s="16"/>
    </row>
    <row r="1071" spans="1:2" ht="15.75" x14ac:dyDescent="0.2">
      <c r="A1071" s="16"/>
      <c r="B1071" s="16"/>
    </row>
    <row r="1072" spans="1:2" ht="15.75" x14ac:dyDescent="0.2">
      <c r="A1072" s="16"/>
      <c r="B1072" s="16"/>
    </row>
    <row r="1073" spans="1:2" ht="15.75" x14ac:dyDescent="0.2">
      <c r="A1073" s="16"/>
      <c r="B1073" s="16"/>
    </row>
    <row r="1074" spans="1:2" ht="15.75" x14ac:dyDescent="0.2">
      <c r="A1074" s="16"/>
      <c r="B1074" s="16"/>
    </row>
    <row r="1075" spans="1:2" ht="15.75" x14ac:dyDescent="0.2">
      <c r="A1075" s="16"/>
      <c r="B1075" s="16"/>
    </row>
    <row r="1076" spans="1:2" ht="15.75" x14ac:dyDescent="0.2">
      <c r="A1076" s="16"/>
      <c r="B1076" s="16"/>
    </row>
    <row r="1077" spans="1:2" ht="15.75" x14ac:dyDescent="0.2">
      <c r="A1077" s="16"/>
      <c r="B1077" s="16"/>
    </row>
    <row r="1078" spans="1:2" ht="15.75" x14ac:dyDescent="0.2">
      <c r="A1078" s="16"/>
      <c r="B1078" s="16"/>
    </row>
    <row r="1079" spans="1:2" ht="15.75" x14ac:dyDescent="0.2">
      <c r="A1079" s="16"/>
      <c r="B1079" s="16"/>
    </row>
    <row r="1080" spans="1:2" ht="15.75" x14ac:dyDescent="0.2">
      <c r="A1080" s="16"/>
      <c r="B1080" s="16"/>
    </row>
    <row r="1081" spans="1:2" ht="15.75" x14ac:dyDescent="0.2">
      <c r="A1081" s="16"/>
      <c r="B1081" s="16"/>
    </row>
    <row r="1082" spans="1:2" ht="15.75" x14ac:dyDescent="0.2">
      <c r="A1082" s="16"/>
      <c r="B1082" s="16"/>
    </row>
    <row r="1083" spans="1:2" ht="15.75" x14ac:dyDescent="0.2">
      <c r="A1083" s="16"/>
      <c r="B1083" s="16"/>
    </row>
    <row r="1084" spans="1:2" ht="15.75" x14ac:dyDescent="0.2">
      <c r="A1084" s="16"/>
      <c r="B1084" s="16"/>
    </row>
    <row r="1085" spans="1:2" ht="15.75" x14ac:dyDescent="0.2">
      <c r="A1085" s="16"/>
      <c r="B1085" s="16"/>
    </row>
    <row r="1086" spans="1:2" ht="15.75" x14ac:dyDescent="0.2">
      <c r="A1086" s="16"/>
      <c r="B1086" s="16"/>
    </row>
    <row r="1087" spans="1:2" ht="15.75" x14ac:dyDescent="0.2">
      <c r="A1087" s="16"/>
      <c r="B1087" s="16"/>
    </row>
    <row r="1088" spans="1:2" ht="15.75" x14ac:dyDescent="0.2">
      <c r="A1088" s="16"/>
      <c r="B1088" s="16"/>
    </row>
    <row r="1089" spans="1:2" ht="15.75" x14ac:dyDescent="0.2">
      <c r="A1089" s="16"/>
      <c r="B1089" s="16"/>
    </row>
    <row r="1090" spans="1:2" ht="15.75" x14ac:dyDescent="0.2">
      <c r="A1090" s="16"/>
      <c r="B1090" s="16"/>
    </row>
    <row r="1091" spans="1:2" ht="15.75" x14ac:dyDescent="0.2">
      <c r="A1091" s="16"/>
      <c r="B1091" s="16"/>
    </row>
    <row r="1092" spans="1:2" ht="15.75" x14ac:dyDescent="0.2">
      <c r="A1092" s="16"/>
      <c r="B1092" s="16"/>
    </row>
    <row r="1093" spans="1:2" ht="15.75" x14ac:dyDescent="0.2">
      <c r="A1093" s="16"/>
      <c r="B1093" s="16"/>
    </row>
    <row r="1094" spans="1:2" ht="15.75" x14ac:dyDescent="0.2">
      <c r="A1094" s="16"/>
      <c r="B1094" s="16"/>
    </row>
    <row r="1095" spans="1:2" ht="15.75" x14ac:dyDescent="0.2">
      <c r="A1095" s="16"/>
      <c r="B1095" s="16"/>
    </row>
    <row r="1096" spans="1:2" ht="15.75" x14ac:dyDescent="0.2">
      <c r="A1096" s="16"/>
      <c r="B1096" s="16"/>
    </row>
    <row r="1097" spans="1:2" ht="15.75" x14ac:dyDescent="0.2">
      <c r="A1097" s="16"/>
      <c r="B1097" s="16"/>
    </row>
    <row r="1098" spans="1:2" ht="15.75" x14ac:dyDescent="0.2">
      <c r="A1098" s="16"/>
      <c r="B1098" s="16"/>
    </row>
    <row r="1099" spans="1:2" ht="15.75" x14ac:dyDescent="0.2">
      <c r="A1099" s="16"/>
      <c r="B1099" s="16"/>
    </row>
    <row r="1100" spans="1:2" ht="15.75" x14ac:dyDescent="0.2">
      <c r="A1100" s="16"/>
      <c r="B1100" s="16"/>
    </row>
    <row r="1101" spans="1:2" ht="15.75" x14ac:dyDescent="0.2">
      <c r="A1101" s="16"/>
      <c r="B1101" s="16"/>
    </row>
    <row r="1102" spans="1:2" ht="15.75" x14ac:dyDescent="0.2">
      <c r="A1102" s="16"/>
      <c r="B1102" s="16"/>
    </row>
    <row r="1103" spans="1:2" ht="15.75" x14ac:dyDescent="0.2">
      <c r="A1103" s="16"/>
      <c r="B1103" s="16"/>
    </row>
    <row r="1104" spans="1:2" ht="15.75" x14ac:dyDescent="0.2">
      <c r="A1104" s="16"/>
      <c r="B1104" s="16"/>
    </row>
    <row r="1105" spans="1:2" ht="15.75" x14ac:dyDescent="0.2">
      <c r="A1105" s="16"/>
      <c r="B1105" s="16"/>
    </row>
    <row r="1106" spans="1:2" ht="15.75" x14ac:dyDescent="0.2">
      <c r="A1106" s="16"/>
      <c r="B1106" s="16"/>
    </row>
    <row r="1107" spans="1:2" ht="15.75" x14ac:dyDescent="0.2">
      <c r="A1107" s="16"/>
      <c r="B1107" s="16"/>
    </row>
    <row r="1108" spans="1:2" ht="15.75" x14ac:dyDescent="0.2">
      <c r="A1108" s="16"/>
      <c r="B1108" s="16"/>
    </row>
    <row r="1109" spans="1:2" ht="15.75" x14ac:dyDescent="0.2">
      <c r="A1109" s="16"/>
      <c r="B1109" s="16"/>
    </row>
    <row r="1110" spans="1:2" ht="15.75" x14ac:dyDescent="0.2">
      <c r="A1110" s="16"/>
      <c r="B1110" s="16"/>
    </row>
    <row r="1111" spans="1:2" ht="15.75" x14ac:dyDescent="0.2">
      <c r="A1111" s="16"/>
      <c r="B1111" s="16"/>
    </row>
    <row r="1112" spans="1:2" ht="15.75" x14ac:dyDescent="0.2">
      <c r="A1112" s="16"/>
      <c r="B1112" s="16"/>
    </row>
    <row r="1113" spans="1:2" ht="15.75" x14ac:dyDescent="0.2">
      <c r="A1113" s="16"/>
      <c r="B1113" s="16"/>
    </row>
    <row r="1114" spans="1:2" ht="15.75" x14ac:dyDescent="0.2">
      <c r="A1114" s="16"/>
      <c r="B1114" s="16"/>
    </row>
    <row r="1115" spans="1:2" ht="15.75" x14ac:dyDescent="0.2">
      <c r="A1115" s="16"/>
      <c r="B1115" s="16"/>
    </row>
    <row r="1116" spans="1:2" ht="15.75" x14ac:dyDescent="0.2">
      <c r="A1116" s="16"/>
      <c r="B1116" s="16"/>
    </row>
    <row r="1117" spans="1:2" ht="15.75" x14ac:dyDescent="0.2">
      <c r="A1117" s="16"/>
      <c r="B1117" s="16"/>
    </row>
    <row r="1118" spans="1:2" ht="15.75" x14ac:dyDescent="0.2">
      <c r="A1118" s="16"/>
      <c r="B1118" s="16"/>
    </row>
    <row r="1119" spans="1:2" ht="15.75" x14ac:dyDescent="0.2">
      <c r="A1119" s="16"/>
      <c r="B1119" s="16"/>
    </row>
    <row r="1120" spans="1:2" ht="15.75" x14ac:dyDescent="0.2">
      <c r="A1120" s="16"/>
      <c r="B1120" s="16"/>
    </row>
    <row r="1121" spans="1:2" ht="15.75" x14ac:dyDescent="0.2">
      <c r="A1121" s="16"/>
      <c r="B1121" s="16"/>
    </row>
    <row r="1122" spans="1:2" ht="15.75" x14ac:dyDescent="0.2">
      <c r="A1122" s="16"/>
      <c r="B1122" s="16"/>
    </row>
    <row r="1123" spans="1:2" ht="15.75" x14ac:dyDescent="0.2">
      <c r="A1123" s="16"/>
      <c r="B1123" s="16"/>
    </row>
    <row r="1124" spans="1:2" ht="15.75" x14ac:dyDescent="0.2">
      <c r="A1124" s="16"/>
      <c r="B1124" s="16"/>
    </row>
    <row r="1125" spans="1:2" ht="15.75" x14ac:dyDescent="0.2">
      <c r="A1125" s="16"/>
      <c r="B1125" s="16"/>
    </row>
    <row r="1126" spans="1:2" ht="15.75" x14ac:dyDescent="0.2">
      <c r="A1126" s="16"/>
      <c r="B1126" s="16"/>
    </row>
    <row r="1127" spans="1:2" ht="15.75" x14ac:dyDescent="0.2">
      <c r="A1127" s="16"/>
      <c r="B1127" s="16"/>
    </row>
    <row r="1128" spans="1:2" ht="15.75" x14ac:dyDescent="0.2">
      <c r="A1128" s="16"/>
      <c r="B1128" s="16"/>
    </row>
    <row r="1129" spans="1:2" ht="15.75" x14ac:dyDescent="0.2">
      <c r="A1129" s="16"/>
      <c r="B1129" s="16"/>
    </row>
    <row r="1130" spans="1:2" ht="15.75" x14ac:dyDescent="0.2">
      <c r="A1130" s="16"/>
      <c r="B1130" s="16"/>
    </row>
    <row r="1131" spans="1:2" ht="15.75" x14ac:dyDescent="0.2">
      <c r="A1131" s="16"/>
      <c r="B1131" s="16"/>
    </row>
    <row r="1132" spans="1:2" ht="15.75" x14ac:dyDescent="0.2">
      <c r="A1132" s="16"/>
      <c r="B1132" s="16"/>
    </row>
    <row r="1133" spans="1:2" ht="15.75" x14ac:dyDescent="0.2">
      <c r="A1133" s="16"/>
      <c r="B1133" s="16"/>
    </row>
    <row r="1134" spans="1:2" ht="15.75" x14ac:dyDescent="0.2">
      <c r="A1134" s="16"/>
      <c r="B1134" s="16"/>
    </row>
    <row r="1135" spans="1:2" ht="15.75" x14ac:dyDescent="0.2">
      <c r="A1135" s="16"/>
      <c r="B1135" s="16"/>
    </row>
    <row r="1136" spans="1:2" ht="15.75" x14ac:dyDescent="0.2">
      <c r="A1136" s="16"/>
      <c r="B1136" s="16"/>
    </row>
    <row r="1137" spans="1:2" ht="15.75" x14ac:dyDescent="0.2">
      <c r="A1137" s="16"/>
      <c r="B1137" s="16"/>
    </row>
    <row r="1138" spans="1:2" ht="15.75" x14ac:dyDescent="0.2">
      <c r="A1138" s="16"/>
      <c r="B1138" s="16"/>
    </row>
    <row r="1139" spans="1:2" ht="15.75" x14ac:dyDescent="0.2">
      <c r="A1139" s="16"/>
      <c r="B1139" s="16"/>
    </row>
    <row r="1140" spans="1:2" ht="15.75" x14ac:dyDescent="0.2">
      <c r="A1140" s="16"/>
      <c r="B1140" s="16"/>
    </row>
    <row r="1141" spans="1:2" ht="15.75" x14ac:dyDescent="0.2">
      <c r="A1141" s="16"/>
      <c r="B1141" s="16"/>
    </row>
    <row r="1142" spans="1:2" ht="15.75" x14ac:dyDescent="0.2">
      <c r="A1142" s="16"/>
      <c r="B1142" s="16"/>
    </row>
    <row r="1143" spans="1:2" ht="15.75" x14ac:dyDescent="0.2">
      <c r="A1143" s="16"/>
      <c r="B1143" s="16"/>
    </row>
    <row r="1144" spans="1:2" ht="15.75" x14ac:dyDescent="0.2">
      <c r="A1144" s="16"/>
      <c r="B1144" s="16"/>
    </row>
    <row r="1145" spans="1:2" ht="15.75" x14ac:dyDescent="0.2">
      <c r="A1145" s="16"/>
      <c r="B1145" s="16"/>
    </row>
    <row r="1146" spans="1:2" ht="15.75" x14ac:dyDescent="0.2">
      <c r="A1146" s="16"/>
      <c r="B1146" s="16"/>
    </row>
    <row r="1147" spans="1:2" ht="15.75" x14ac:dyDescent="0.2">
      <c r="A1147" s="16"/>
      <c r="B1147" s="16"/>
    </row>
    <row r="1148" spans="1:2" ht="15.75" x14ac:dyDescent="0.2">
      <c r="A1148" s="16"/>
      <c r="B1148" s="16"/>
    </row>
    <row r="1149" spans="1:2" ht="15.75" x14ac:dyDescent="0.2">
      <c r="A1149" s="16"/>
      <c r="B1149" s="16"/>
    </row>
    <row r="1150" spans="1:2" ht="15.75" x14ac:dyDescent="0.2">
      <c r="A1150" s="16"/>
      <c r="B1150" s="16"/>
    </row>
    <row r="1151" spans="1:2" ht="15.75" x14ac:dyDescent="0.2">
      <c r="A1151" s="16"/>
      <c r="B1151" s="16"/>
    </row>
    <row r="1152" spans="1:2" ht="15.75" x14ac:dyDescent="0.2">
      <c r="A1152" s="16"/>
      <c r="B1152" s="16"/>
    </row>
    <row r="1153" spans="1:2" ht="15.75" x14ac:dyDescent="0.2">
      <c r="A1153" s="16"/>
      <c r="B1153" s="16"/>
    </row>
    <row r="1154" spans="1:2" ht="15.75" x14ac:dyDescent="0.2">
      <c r="A1154" s="16"/>
      <c r="B1154" s="16"/>
    </row>
    <row r="1155" spans="1:2" ht="15.75" x14ac:dyDescent="0.2">
      <c r="A1155" s="16"/>
      <c r="B1155" s="16"/>
    </row>
    <row r="1156" spans="1:2" ht="15.75" x14ac:dyDescent="0.2">
      <c r="A1156" s="16"/>
      <c r="B1156" s="16"/>
    </row>
    <row r="1157" spans="1:2" ht="15.75" x14ac:dyDescent="0.2">
      <c r="A1157" s="16"/>
      <c r="B1157" s="16"/>
    </row>
    <row r="1158" spans="1:2" ht="15.75" x14ac:dyDescent="0.2">
      <c r="A1158" s="16"/>
      <c r="B1158" s="16"/>
    </row>
    <row r="1159" spans="1:2" ht="15.75" x14ac:dyDescent="0.2">
      <c r="A1159" s="16"/>
      <c r="B1159" s="16"/>
    </row>
    <row r="1160" spans="1:2" ht="15.75" x14ac:dyDescent="0.2">
      <c r="A1160" s="16"/>
      <c r="B1160" s="16"/>
    </row>
    <row r="1161" spans="1:2" ht="15.75" x14ac:dyDescent="0.2">
      <c r="A1161" s="16"/>
      <c r="B1161" s="16"/>
    </row>
    <row r="1162" spans="1:2" ht="15.75" x14ac:dyDescent="0.2">
      <c r="A1162" s="16"/>
      <c r="B1162" s="16"/>
    </row>
    <row r="1163" spans="1:2" ht="15.75" x14ac:dyDescent="0.2">
      <c r="A1163" s="16"/>
      <c r="B1163" s="16"/>
    </row>
    <row r="1164" spans="1:2" ht="15.75" x14ac:dyDescent="0.2">
      <c r="A1164" s="16"/>
      <c r="B1164" s="16"/>
    </row>
    <row r="1165" spans="1:2" ht="15.75" x14ac:dyDescent="0.2">
      <c r="A1165" s="16"/>
      <c r="B1165" s="16"/>
    </row>
    <row r="1166" spans="1:2" ht="15.75" x14ac:dyDescent="0.2">
      <c r="A1166" s="16"/>
      <c r="B1166" s="16"/>
    </row>
    <row r="1167" spans="1:2" ht="15.75" x14ac:dyDescent="0.2">
      <c r="A1167" s="16"/>
      <c r="B1167" s="16"/>
    </row>
    <row r="1168" spans="1:2" ht="15.75" x14ac:dyDescent="0.2">
      <c r="A1168" s="16"/>
      <c r="B1168" s="16"/>
    </row>
    <row r="1169" spans="1:2" ht="15.75" x14ac:dyDescent="0.2">
      <c r="A1169" s="16"/>
      <c r="B1169" s="16"/>
    </row>
    <row r="1170" spans="1:2" ht="15.75" x14ac:dyDescent="0.2">
      <c r="A1170" s="16"/>
      <c r="B1170" s="16"/>
    </row>
    <row r="1171" spans="1:2" ht="15.75" x14ac:dyDescent="0.2">
      <c r="A1171" s="16"/>
      <c r="B1171" s="16"/>
    </row>
    <row r="1172" spans="1:2" ht="15.75" x14ac:dyDescent="0.2">
      <c r="A1172" s="16"/>
      <c r="B1172" s="16"/>
    </row>
    <row r="1173" spans="1:2" ht="15.75" x14ac:dyDescent="0.2">
      <c r="A1173" s="16"/>
      <c r="B1173" s="16"/>
    </row>
    <row r="1174" spans="1:2" ht="15.75" x14ac:dyDescent="0.2">
      <c r="A1174" s="16"/>
      <c r="B1174" s="16"/>
    </row>
    <row r="1175" spans="1:2" ht="15.75" x14ac:dyDescent="0.2">
      <c r="A1175" s="16"/>
      <c r="B1175" s="16"/>
    </row>
    <row r="1176" spans="1:2" ht="15.75" x14ac:dyDescent="0.2">
      <c r="A1176" s="16"/>
      <c r="B1176" s="16"/>
    </row>
    <row r="1177" spans="1:2" ht="15.75" x14ac:dyDescent="0.2">
      <c r="A1177" s="16"/>
      <c r="B1177" s="16"/>
    </row>
    <row r="1178" spans="1:2" ht="15.75" x14ac:dyDescent="0.2">
      <c r="A1178" s="16"/>
      <c r="B1178" s="16"/>
    </row>
    <row r="1179" spans="1:2" ht="15.75" x14ac:dyDescent="0.2">
      <c r="A1179" s="16"/>
      <c r="B1179" s="16"/>
    </row>
    <row r="1180" spans="1:2" ht="15.75" x14ac:dyDescent="0.2">
      <c r="A1180" s="16"/>
      <c r="B1180" s="16"/>
    </row>
    <row r="1181" spans="1:2" ht="15.75" x14ac:dyDescent="0.2">
      <c r="A1181" s="16"/>
      <c r="B1181" s="16"/>
    </row>
    <row r="1182" spans="1:2" ht="15.75" x14ac:dyDescent="0.2">
      <c r="A1182" s="16"/>
      <c r="B1182" s="16"/>
    </row>
    <row r="1183" spans="1:2" ht="15.75" x14ac:dyDescent="0.2">
      <c r="A1183" s="16"/>
      <c r="B1183" s="16"/>
    </row>
    <row r="1184" spans="1:2" ht="15.75" x14ac:dyDescent="0.2">
      <c r="A1184" s="16"/>
      <c r="B1184" s="16"/>
    </row>
    <row r="1185" spans="1:2" ht="15.75" x14ac:dyDescent="0.2">
      <c r="A1185" s="16"/>
      <c r="B1185" s="16"/>
    </row>
    <row r="1186" spans="1:2" ht="15.75" x14ac:dyDescent="0.2">
      <c r="A1186" s="16"/>
      <c r="B1186" s="16"/>
    </row>
    <row r="1187" spans="1:2" ht="15.75" x14ac:dyDescent="0.2">
      <c r="A1187" s="16"/>
      <c r="B1187" s="16"/>
    </row>
    <row r="1188" spans="1:2" ht="15.75" x14ac:dyDescent="0.2">
      <c r="A1188" s="16"/>
      <c r="B1188" s="16"/>
    </row>
    <row r="1189" spans="1:2" ht="15.75" x14ac:dyDescent="0.2">
      <c r="A1189" s="16"/>
      <c r="B1189" s="16"/>
    </row>
    <row r="1190" spans="1:2" ht="15.75" x14ac:dyDescent="0.2">
      <c r="A1190" s="16"/>
      <c r="B1190" s="16"/>
    </row>
    <row r="1191" spans="1:2" ht="15.75" x14ac:dyDescent="0.2">
      <c r="A1191" s="16"/>
      <c r="B1191" s="16"/>
    </row>
    <row r="1192" spans="1:2" ht="15.75" x14ac:dyDescent="0.2">
      <c r="A1192" s="16"/>
      <c r="B1192" s="16"/>
    </row>
    <row r="1193" spans="1:2" ht="15.75" x14ac:dyDescent="0.2">
      <c r="A1193" s="16"/>
      <c r="B1193" s="16"/>
    </row>
    <row r="1194" spans="1:2" ht="15.75" x14ac:dyDescent="0.2">
      <c r="A1194" s="16"/>
      <c r="B1194" s="16"/>
    </row>
    <row r="1195" spans="1:2" ht="15.75" x14ac:dyDescent="0.2">
      <c r="A1195" s="16"/>
      <c r="B1195" s="16"/>
    </row>
    <row r="1196" spans="1:2" ht="15.75" x14ac:dyDescent="0.2">
      <c r="A1196" s="16"/>
      <c r="B1196" s="16"/>
    </row>
    <row r="1197" spans="1:2" ht="15.75" x14ac:dyDescent="0.2">
      <c r="A1197" s="16"/>
      <c r="B1197" s="16"/>
    </row>
    <row r="1198" spans="1:2" ht="15.75" x14ac:dyDescent="0.2">
      <c r="A1198" s="16"/>
      <c r="B1198" s="16"/>
    </row>
    <row r="1199" spans="1:2" ht="15.75" x14ac:dyDescent="0.2">
      <c r="A1199" s="16"/>
      <c r="B1199" s="16"/>
    </row>
    <row r="1200" spans="1:2" ht="15.75" x14ac:dyDescent="0.2">
      <c r="A1200" s="16"/>
      <c r="B1200" s="16"/>
    </row>
    <row r="1201" spans="1:2" ht="15.75" x14ac:dyDescent="0.2">
      <c r="A1201" s="16"/>
      <c r="B1201" s="16"/>
    </row>
    <row r="1202" spans="1:2" ht="15.75" x14ac:dyDescent="0.2">
      <c r="A1202" s="16"/>
      <c r="B1202" s="16"/>
    </row>
    <row r="1203" spans="1:2" ht="15.75" x14ac:dyDescent="0.2">
      <c r="A1203" s="16"/>
      <c r="B1203" s="16"/>
    </row>
    <row r="1204" spans="1:2" ht="15.75" x14ac:dyDescent="0.2">
      <c r="A1204" s="16"/>
      <c r="B1204" s="16"/>
    </row>
    <row r="1205" spans="1:2" ht="15.75" x14ac:dyDescent="0.2">
      <c r="A1205" s="16"/>
      <c r="B1205" s="16"/>
    </row>
    <row r="1206" spans="1:2" ht="15.75" x14ac:dyDescent="0.2">
      <c r="A1206" s="16"/>
      <c r="B1206" s="16"/>
    </row>
    <row r="1207" spans="1:2" ht="15.75" x14ac:dyDescent="0.2">
      <c r="A1207" s="16"/>
      <c r="B1207" s="16"/>
    </row>
    <row r="1208" spans="1:2" ht="15.75" x14ac:dyDescent="0.2">
      <c r="A1208" s="16"/>
      <c r="B1208" s="16"/>
    </row>
    <row r="1209" spans="1:2" ht="15.75" x14ac:dyDescent="0.2">
      <c r="A1209" s="16"/>
      <c r="B1209" s="16"/>
    </row>
    <row r="1210" spans="1:2" ht="15.75" x14ac:dyDescent="0.2">
      <c r="A1210" s="16"/>
      <c r="B1210" s="16"/>
    </row>
    <row r="1211" spans="1:2" ht="15.75" x14ac:dyDescent="0.2">
      <c r="A1211" s="16"/>
      <c r="B1211" s="16"/>
    </row>
    <row r="1212" spans="1:2" ht="15.75" x14ac:dyDescent="0.2">
      <c r="A1212" s="16"/>
      <c r="B1212" s="16"/>
    </row>
    <row r="1213" spans="1:2" ht="15.75" x14ac:dyDescent="0.2">
      <c r="A1213" s="16"/>
      <c r="B1213" s="16"/>
    </row>
    <row r="1214" spans="1:2" ht="15.75" x14ac:dyDescent="0.2">
      <c r="A1214" s="16"/>
      <c r="B1214" s="16"/>
    </row>
    <row r="1215" spans="1:2" ht="15.75" x14ac:dyDescent="0.2">
      <c r="A1215" s="16"/>
      <c r="B1215" s="16"/>
    </row>
    <row r="1216" spans="1:2" ht="15.75" x14ac:dyDescent="0.2">
      <c r="A1216" s="16"/>
      <c r="B1216" s="16"/>
    </row>
    <row r="1217" spans="1:2" ht="15.75" x14ac:dyDescent="0.2">
      <c r="A1217" s="16"/>
      <c r="B1217" s="16"/>
    </row>
    <row r="1218" spans="1:2" ht="15.75" x14ac:dyDescent="0.2">
      <c r="A1218" s="16"/>
      <c r="B1218" s="16"/>
    </row>
    <row r="1219" spans="1:2" ht="15.75" x14ac:dyDescent="0.2">
      <c r="A1219" s="16"/>
      <c r="B1219" s="16"/>
    </row>
    <row r="1220" spans="1:2" ht="15.75" x14ac:dyDescent="0.2">
      <c r="A1220" s="16"/>
      <c r="B1220" s="16"/>
    </row>
    <row r="1221" spans="1:2" ht="15.75" x14ac:dyDescent="0.2">
      <c r="A1221" s="16"/>
      <c r="B1221" s="16"/>
    </row>
    <row r="1222" spans="1:2" ht="15.75" x14ac:dyDescent="0.2">
      <c r="A1222" s="16"/>
      <c r="B1222" s="16"/>
    </row>
    <row r="1223" spans="1:2" ht="15.75" x14ac:dyDescent="0.2">
      <c r="A1223" s="16"/>
      <c r="B1223" s="16"/>
    </row>
    <row r="1224" spans="1:2" ht="15.75" x14ac:dyDescent="0.2">
      <c r="A1224" s="16"/>
      <c r="B1224" s="16"/>
    </row>
    <row r="1225" spans="1:2" ht="15.75" x14ac:dyDescent="0.2">
      <c r="A1225" s="16"/>
      <c r="B1225" s="16"/>
    </row>
    <row r="1226" spans="1:2" ht="15.75" x14ac:dyDescent="0.2">
      <c r="A1226" s="16"/>
      <c r="B1226" s="16"/>
    </row>
    <row r="1227" spans="1:2" ht="15.75" x14ac:dyDescent="0.2">
      <c r="A1227" s="16"/>
      <c r="B1227" s="16"/>
    </row>
    <row r="1228" spans="1:2" ht="15.75" x14ac:dyDescent="0.2">
      <c r="A1228" s="16"/>
      <c r="B1228" s="16"/>
    </row>
    <row r="1229" spans="1:2" ht="15.75" x14ac:dyDescent="0.2">
      <c r="A1229" s="16"/>
      <c r="B1229" s="16"/>
    </row>
    <row r="1230" spans="1:2" ht="15.75" x14ac:dyDescent="0.2">
      <c r="A1230" s="16"/>
      <c r="B1230" s="16"/>
    </row>
    <row r="1231" spans="1:2" ht="15.75" x14ac:dyDescent="0.2">
      <c r="A1231" s="16"/>
      <c r="B1231" s="16"/>
    </row>
    <row r="1232" spans="1:2" ht="15.75" x14ac:dyDescent="0.2">
      <c r="A1232" s="16"/>
      <c r="B1232" s="16"/>
    </row>
    <row r="1233" spans="1:2" ht="15.75" x14ac:dyDescent="0.2">
      <c r="A1233" s="16"/>
      <c r="B1233" s="16"/>
    </row>
    <row r="1234" spans="1:2" ht="15.75" x14ac:dyDescent="0.2">
      <c r="A1234" s="16"/>
      <c r="B1234" s="16"/>
    </row>
    <row r="1235" spans="1:2" ht="15.75" x14ac:dyDescent="0.2">
      <c r="A1235" s="16"/>
      <c r="B1235" s="16"/>
    </row>
    <row r="1236" spans="1:2" ht="15.75" x14ac:dyDescent="0.2">
      <c r="A1236" s="16"/>
      <c r="B1236" s="16"/>
    </row>
    <row r="1237" spans="1:2" ht="15.75" x14ac:dyDescent="0.2">
      <c r="A1237" s="16"/>
      <c r="B1237" s="16"/>
    </row>
    <row r="1238" spans="1:2" ht="15.75" x14ac:dyDescent="0.2">
      <c r="A1238" s="16"/>
      <c r="B1238" s="16"/>
    </row>
    <row r="1239" spans="1:2" ht="15.75" x14ac:dyDescent="0.2">
      <c r="A1239" s="16"/>
      <c r="B1239" s="16"/>
    </row>
    <row r="1240" spans="1:2" ht="15.75" x14ac:dyDescent="0.2">
      <c r="A1240" s="16"/>
      <c r="B1240" s="16"/>
    </row>
    <row r="1241" spans="1:2" ht="15.75" x14ac:dyDescent="0.2">
      <c r="A1241" s="16"/>
      <c r="B1241" s="16"/>
    </row>
    <row r="1242" spans="1:2" ht="15.75" x14ac:dyDescent="0.2">
      <c r="A1242" s="16"/>
      <c r="B1242" s="16"/>
    </row>
    <row r="1243" spans="1:2" ht="15.75" x14ac:dyDescent="0.2">
      <c r="A1243" s="16"/>
      <c r="B1243" s="16"/>
    </row>
    <row r="1244" spans="1:2" ht="15.75" x14ac:dyDescent="0.2">
      <c r="A1244" s="16"/>
      <c r="B1244" s="16"/>
    </row>
    <row r="1245" spans="1:2" ht="15.75" x14ac:dyDescent="0.2">
      <c r="A1245" s="16"/>
      <c r="B1245" s="16"/>
    </row>
    <row r="1246" spans="1:2" ht="15.75" x14ac:dyDescent="0.2">
      <c r="A1246" s="16"/>
      <c r="B1246" s="16"/>
    </row>
    <row r="1247" spans="1:2" ht="15.75" x14ac:dyDescent="0.2">
      <c r="A1247" s="16"/>
      <c r="B1247" s="16"/>
    </row>
    <row r="1248" spans="1:2" ht="15.75" x14ac:dyDescent="0.2">
      <c r="A1248" s="16"/>
      <c r="B1248" s="16"/>
    </row>
    <row r="1249" spans="1:2" ht="15.75" x14ac:dyDescent="0.2">
      <c r="A1249" s="16"/>
      <c r="B1249" s="16"/>
    </row>
    <row r="1250" spans="1:2" ht="15.75" x14ac:dyDescent="0.2">
      <c r="A1250" s="16"/>
      <c r="B1250" s="16"/>
    </row>
    <row r="1251" spans="1:2" ht="15.75" x14ac:dyDescent="0.2">
      <c r="A1251" s="16"/>
      <c r="B1251" s="16"/>
    </row>
    <row r="1252" spans="1:2" ht="15.75" x14ac:dyDescent="0.2">
      <c r="A1252" s="16"/>
      <c r="B1252" s="16"/>
    </row>
    <row r="1253" spans="1:2" ht="15.75" x14ac:dyDescent="0.2">
      <c r="A1253" s="16"/>
      <c r="B1253" s="16"/>
    </row>
    <row r="1254" spans="1:2" ht="15.75" x14ac:dyDescent="0.2">
      <c r="A1254" s="16"/>
      <c r="B1254" s="16"/>
    </row>
    <row r="1255" spans="1:2" ht="15.75" x14ac:dyDescent="0.2">
      <c r="A1255" s="16"/>
      <c r="B1255" s="16"/>
    </row>
    <row r="1256" spans="1:2" ht="15.75" x14ac:dyDescent="0.2">
      <c r="A1256" s="16"/>
      <c r="B1256" s="16"/>
    </row>
    <row r="1257" spans="1:2" ht="15.75" x14ac:dyDescent="0.2">
      <c r="A1257" s="16"/>
      <c r="B1257" s="16"/>
    </row>
    <row r="1258" spans="1:2" ht="15.75" x14ac:dyDescent="0.2">
      <c r="A1258" s="16"/>
      <c r="B1258" s="16"/>
    </row>
    <row r="1259" spans="1:2" ht="15.75" x14ac:dyDescent="0.2">
      <c r="A1259" s="16"/>
      <c r="B1259" s="16"/>
    </row>
    <row r="1260" spans="1:2" ht="15.75" x14ac:dyDescent="0.2">
      <c r="A1260" s="16"/>
      <c r="B1260" s="16"/>
    </row>
    <row r="1261" spans="1:2" ht="15.75" x14ac:dyDescent="0.2">
      <c r="A1261" s="16"/>
      <c r="B1261" s="16"/>
    </row>
    <row r="1262" spans="1:2" ht="15.75" x14ac:dyDescent="0.2">
      <c r="A1262" s="16"/>
      <c r="B1262" s="16"/>
    </row>
    <row r="1263" spans="1:2" ht="15.75" x14ac:dyDescent="0.2">
      <c r="A1263" s="16"/>
      <c r="B1263" s="16"/>
    </row>
    <row r="1264" spans="1:2" ht="15.75" x14ac:dyDescent="0.2">
      <c r="A1264" s="16"/>
      <c r="B1264" s="16"/>
    </row>
    <row r="1265" spans="1:2" ht="15.75" x14ac:dyDescent="0.2">
      <c r="A1265" s="16"/>
      <c r="B1265" s="16"/>
    </row>
    <row r="1266" spans="1:2" ht="15.75" x14ac:dyDescent="0.2">
      <c r="A1266" s="16"/>
      <c r="B1266" s="16"/>
    </row>
    <row r="1267" spans="1:2" ht="15.75" x14ac:dyDescent="0.2">
      <c r="A1267" s="16"/>
      <c r="B1267" s="16"/>
    </row>
    <row r="1268" spans="1:2" ht="15.75" x14ac:dyDescent="0.2">
      <c r="A1268" s="16"/>
      <c r="B1268" s="16"/>
    </row>
    <row r="1269" spans="1:2" ht="15.75" x14ac:dyDescent="0.2">
      <c r="A1269" s="16"/>
      <c r="B1269" s="16"/>
    </row>
    <row r="1270" spans="1:2" ht="15.75" x14ac:dyDescent="0.2">
      <c r="A1270" s="16"/>
      <c r="B1270" s="16"/>
    </row>
    <row r="1271" spans="1:2" ht="15.75" x14ac:dyDescent="0.2">
      <c r="A1271" s="16"/>
      <c r="B1271" s="16"/>
    </row>
    <row r="1272" spans="1:2" ht="15.75" x14ac:dyDescent="0.2">
      <c r="A1272" s="16"/>
      <c r="B1272" s="16"/>
    </row>
    <row r="1273" spans="1:2" ht="15.75" x14ac:dyDescent="0.2">
      <c r="A1273" s="16"/>
      <c r="B1273" s="16"/>
    </row>
    <row r="1274" spans="1:2" ht="15.75" x14ac:dyDescent="0.2">
      <c r="A1274" s="16"/>
      <c r="B1274" s="16"/>
    </row>
    <row r="1275" spans="1:2" ht="15.75" x14ac:dyDescent="0.2">
      <c r="A1275" s="16"/>
      <c r="B1275" s="16"/>
    </row>
    <row r="1276" spans="1:2" ht="15.75" x14ac:dyDescent="0.2">
      <c r="A1276" s="16"/>
      <c r="B1276" s="16"/>
    </row>
    <row r="1277" spans="1:2" ht="15.75" x14ac:dyDescent="0.2">
      <c r="A1277" s="16"/>
      <c r="B1277" s="16"/>
    </row>
    <row r="1278" spans="1:2" ht="15.75" x14ac:dyDescent="0.2">
      <c r="A1278" s="16"/>
      <c r="B1278" s="16"/>
    </row>
    <row r="1279" spans="1:2" ht="15.75" x14ac:dyDescent="0.2">
      <c r="A1279" s="16"/>
      <c r="B1279" s="16"/>
    </row>
    <row r="1280" spans="1:2" ht="15.75" x14ac:dyDescent="0.2">
      <c r="A1280" s="16"/>
      <c r="B1280" s="16"/>
    </row>
    <row r="1281" spans="1:2" ht="15.75" x14ac:dyDescent="0.2">
      <c r="A1281" s="16"/>
      <c r="B1281" s="16"/>
    </row>
    <row r="1282" spans="1:2" ht="15.75" x14ac:dyDescent="0.2">
      <c r="A1282" s="16"/>
      <c r="B1282" s="16"/>
    </row>
    <row r="1283" spans="1:2" ht="15.75" x14ac:dyDescent="0.2">
      <c r="A1283" s="16"/>
      <c r="B1283" s="16"/>
    </row>
    <row r="1284" spans="1:2" ht="15.75" x14ac:dyDescent="0.2">
      <c r="A1284" s="16"/>
      <c r="B1284" s="16"/>
    </row>
    <row r="1285" spans="1:2" ht="15.75" x14ac:dyDescent="0.2">
      <c r="A1285" s="16"/>
      <c r="B1285" s="16"/>
    </row>
    <row r="1286" spans="1:2" ht="15.75" x14ac:dyDescent="0.2">
      <c r="A1286" s="16"/>
      <c r="B1286" s="16"/>
    </row>
    <row r="1287" spans="1:2" ht="15.75" x14ac:dyDescent="0.2">
      <c r="A1287" s="16"/>
      <c r="B1287" s="16"/>
    </row>
    <row r="1288" spans="1:2" ht="15.75" x14ac:dyDescent="0.2">
      <c r="A1288" s="16"/>
      <c r="B1288" s="16"/>
    </row>
    <row r="1289" spans="1:2" ht="15.75" x14ac:dyDescent="0.2">
      <c r="A1289" s="16"/>
      <c r="B1289" s="16"/>
    </row>
    <row r="1290" spans="1:2" ht="15.75" x14ac:dyDescent="0.2">
      <c r="A1290" s="16"/>
      <c r="B1290" s="16"/>
    </row>
    <row r="1291" spans="1:2" ht="15.75" x14ac:dyDescent="0.2">
      <c r="A1291" s="16"/>
      <c r="B1291" s="16"/>
    </row>
    <row r="1292" spans="1:2" ht="15.75" x14ac:dyDescent="0.2">
      <c r="A1292" s="16"/>
      <c r="B1292" s="16"/>
    </row>
    <row r="1293" spans="1:2" ht="15.75" x14ac:dyDescent="0.2">
      <c r="A1293" s="16"/>
      <c r="B1293" s="16"/>
    </row>
    <row r="1294" spans="1:2" ht="15.75" x14ac:dyDescent="0.2">
      <c r="A1294" s="16"/>
      <c r="B1294" s="16"/>
    </row>
    <row r="1295" spans="1:2" ht="15.75" x14ac:dyDescent="0.2">
      <c r="A1295" s="16"/>
      <c r="B1295" s="16"/>
    </row>
    <row r="1296" spans="1:2" ht="15.75" x14ac:dyDescent="0.2">
      <c r="A1296" s="16"/>
      <c r="B1296" s="16"/>
    </row>
    <row r="1297" spans="1:2" ht="15.75" x14ac:dyDescent="0.2">
      <c r="A1297" s="16"/>
      <c r="B1297" s="16"/>
    </row>
    <row r="1298" spans="1:2" ht="15.75" x14ac:dyDescent="0.2">
      <c r="A1298" s="16"/>
      <c r="B1298" s="16"/>
    </row>
    <row r="1299" spans="1:2" ht="15.75" x14ac:dyDescent="0.2">
      <c r="A1299" s="16"/>
      <c r="B1299" s="16"/>
    </row>
    <row r="1300" spans="1:2" ht="15.75" x14ac:dyDescent="0.2">
      <c r="A1300" s="16"/>
      <c r="B1300" s="16"/>
    </row>
    <row r="1301" spans="1:2" ht="15.75" x14ac:dyDescent="0.2">
      <c r="A1301" s="16"/>
      <c r="B1301" s="16"/>
    </row>
    <row r="1302" spans="1:2" ht="15.75" x14ac:dyDescent="0.2">
      <c r="A1302" s="16"/>
      <c r="B1302" s="16"/>
    </row>
    <row r="1303" spans="1:2" ht="15.75" x14ac:dyDescent="0.2">
      <c r="A1303" s="16"/>
      <c r="B1303" s="16"/>
    </row>
    <row r="1304" spans="1:2" ht="15.75" x14ac:dyDescent="0.2">
      <c r="A1304" s="16"/>
      <c r="B1304" s="16"/>
    </row>
    <row r="1305" spans="1:2" ht="15.75" x14ac:dyDescent="0.2">
      <c r="A1305" s="16"/>
      <c r="B1305" s="16"/>
    </row>
    <row r="1306" spans="1:2" ht="15.75" x14ac:dyDescent="0.2">
      <c r="A1306" s="16"/>
      <c r="B1306" s="16"/>
    </row>
    <row r="1307" spans="1:2" ht="15.75" x14ac:dyDescent="0.2">
      <c r="A1307" s="16"/>
      <c r="B1307" s="16"/>
    </row>
    <row r="1308" spans="1:2" ht="15.75" x14ac:dyDescent="0.2">
      <c r="A1308" s="16"/>
      <c r="B1308" s="16"/>
    </row>
    <row r="1309" spans="1:2" ht="15.75" x14ac:dyDescent="0.2">
      <c r="A1309" s="16"/>
      <c r="B1309" s="16"/>
    </row>
    <row r="1310" spans="1:2" ht="15.75" x14ac:dyDescent="0.2">
      <c r="A1310" s="16"/>
      <c r="B1310" s="16"/>
    </row>
    <row r="1311" spans="1:2" ht="15.75" x14ac:dyDescent="0.2">
      <c r="A1311" s="16"/>
      <c r="B1311" s="16"/>
    </row>
    <row r="1312" spans="1:2" ht="15.75" x14ac:dyDescent="0.2">
      <c r="A1312" s="16"/>
      <c r="B1312" s="16"/>
    </row>
    <row r="1313" spans="1:2" ht="15.75" x14ac:dyDescent="0.2">
      <c r="A1313" s="16"/>
      <c r="B1313" s="16"/>
    </row>
    <row r="1314" spans="1:2" ht="15.75" x14ac:dyDescent="0.2">
      <c r="A1314" s="16"/>
      <c r="B1314" s="16"/>
    </row>
    <row r="1315" spans="1:2" ht="15.75" x14ac:dyDescent="0.2">
      <c r="A1315" s="16"/>
      <c r="B1315" s="16"/>
    </row>
    <row r="1316" spans="1:2" ht="15.75" x14ac:dyDescent="0.2">
      <c r="A1316" s="16"/>
      <c r="B1316" s="16"/>
    </row>
    <row r="1317" spans="1:2" ht="15.75" x14ac:dyDescent="0.2">
      <c r="A1317" s="16"/>
      <c r="B1317" s="16"/>
    </row>
    <row r="1318" spans="1:2" ht="15.75" x14ac:dyDescent="0.2">
      <c r="A1318" s="16"/>
      <c r="B1318" s="16"/>
    </row>
    <row r="1319" spans="1:2" ht="15.75" x14ac:dyDescent="0.2">
      <c r="A1319" s="16"/>
      <c r="B1319" s="16"/>
    </row>
    <row r="1320" spans="1:2" ht="15.75" x14ac:dyDescent="0.2">
      <c r="A1320" s="16"/>
      <c r="B1320" s="16"/>
    </row>
    <row r="1321" spans="1:2" ht="15.75" x14ac:dyDescent="0.2">
      <c r="A1321" s="16"/>
      <c r="B1321" s="16"/>
    </row>
    <row r="1322" spans="1:2" ht="15.75" x14ac:dyDescent="0.2">
      <c r="A1322" s="16"/>
      <c r="B1322" s="16"/>
    </row>
    <row r="1323" spans="1:2" ht="15.75" x14ac:dyDescent="0.2">
      <c r="A1323" s="16"/>
      <c r="B1323" s="16"/>
    </row>
    <row r="1324" spans="1:2" ht="15.75" x14ac:dyDescent="0.2">
      <c r="A1324" s="16"/>
      <c r="B1324" s="16"/>
    </row>
    <row r="1325" spans="1:2" ht="15.75" x14ac:dyDescent="0.2">
      <c r="A1325" s="16"/>
      <c r="B1325" s="16"/>
    </row>
    <row r="1326" spans="1:2" ht="15.75" x14ac:dyDescent="0.2">
      <c r="A1326" s="16"/>
      <c r="B1326" s="16"/>
    </row>
    <row r="1327" spans="1:2" ht="15.75" x14ac:dyDescent="0.2">
      <c r="A1327" s="16"/>
      <c r="B1327" s="16"/>
    </row>
    <row r="1328" spans="1:2" ht="15.75" x14ac:dyDescent="0.2">
      <c r="A1328" s="16"/>
      <c r="B1328" s="16"/>
    </row>
    <row r="1329" spans="1:2" ht="15.75" x14ac:dyDescent="0.2">
      <c r="A1329" s="16"/>
      <c r="B1329" s="16"/>
    </row>
    <row r="1330" spans="1:2" ht="15.75" x14ac:dyDescent="0.2">
      <c r="A1330" s="16"/>
      <c r="B1330" s="16"/>
    </row>
    <row r="1331" spans="1:2" ht="15.75" x14ac:dyDescent="0.2">
      <c r="A1331" s="16"/>
      <c r="B1331" s="16"/>
    </row>
    <row r="1332" spans="1:2" ht="15.75" x14ac:dyDescent="0.2">
      <c r="A1332" s="16"/>
      <c r="B1332" s="16"/>
    </row>
    <row r="1333" spans="1:2" ht="15.75" x14ac:dyDescent="0.2">
      <c r="A1333" s="16"/>
      <c r="B1333" s="16"/>
    </row>
    <row r="1334" spans="1:2" ht="15.75" x14ac:dyDescent="0.2">
      <c r="A1334" s="16"/>
      <c r="B1334" s="16"/>
    </row>
    <row r="1335" spans="1:2" ht="15.75" x14ac:dyDescent="0.2">
      <c r="A1335" s="16"/>
      <c r="B1335" s="16"/>
    </row>
    <row r="1336" spans="1:2" ht="15.75" x14ac:dyDescent="0.2">
      <c r="A1336" s="16"/>
      <c r="B1336" s="16"/>
    </row>
    <row r="1337" spans="1:2" ht="15.75" x14ac:dyDescent="0.2">
      <c r="A1337" s="16"/>
      <c r="B1337" s="16"/>
    </row>
    <row r="1338" spans="1:2" ht="15.75" x14ac:dyDescent="0.2">
      <c r="A1338" s="16"/>
      <c r="B1338" s="16"/>
    </row>
    <row r="1339" spans="1:2" ht="15.75" x14ac:dyDescent="0.2">
      <c r="A1339" s="16"/>
      <c r="B1339" s="16"/>
    </row>
    <row r="1340" spans="1:2" ht="15.75" x14ac:dyDescent="0.2">
      <c r="A1340" s="16"/>
      <c r="B1340" s="16"/>
    </row>
    <row r="1341" spans="1:2" ht="15.75" x14ac:dyDescent="0.2">
      <c r="A1341" s="16"/>
      <c r="B1341" s="16"/>
    </row>
    <row r="1342" spans="1:2" ht="15.75" x14ac:dyDescent="0.2">
      <c r="A1342" s="16"/>
      <c r="B1342" s="16"/>
    </row>
    <row r="1343" spans="1:2" ht="15.75" x14ac:dyDescent="0.2">
      <c r="A1343" s="16"/>
      <c r="B1343" s="16"/>
    </row>
    <row r="1344" spans="1:2" ht="15.75" x14ac:dyDescent="0.2">
      <c r="A1344" s="16"/>
      <c r="B1344" s="16"/>
    </row>
    <row r="1345" spans="1:2" ht="15.75" x14ac:dyDescent="0.2">
      <c r="A1345" s="16"/>
      <c r="B1345" s="16"/>
    </row>
    <row r="1346" spans="1:2" ht="15.75" x14ac:dyDescent="0.2">
      <c r="A1346" s="16"/>
      <c r="B1346" s="16"/>
    </row>
    <row r="1347" spans="1:2" ht="15.75" x14ac:dyDescent="0.2">
      <c r="A1347" s="16"/>
      <c r="B1347" s="16"/>
    </row>
    <row r="1348" spans="1:2" ht="15.75" x14ac:dyDescent="0.2">
      <c r="A1348" s="16"/>
      <c r="B1348" s="16"/>
    </row>
    <row r="1349" spans="1:2" ht="15.75" x14ac:dyDescent="0.2">
      <c r="A1349" s="16"/>
      <c r="B1349" s="16"/>
    </row>
    <row r="1350" spans="1:2" ht="15.75" x14ac:dyDescent="0.2">
      <c r="A1350" s="16"/>
      <c r="B1350" s="16"/>
    </row>
    <row r="1351" spans="1:2" ht="15.75" x14ac:dyDescent="0.2">
      <c r="A1351" s="16"/>
      <c r="B1351" s="16"/>
    </row>
    <row r="1352" spans="1:2" ht="15.75" x14ac:dyDescent="0.2">
      <c r="A1352" s="16"/>
      <c r="B1352" s="16"/>
    </row>
    <row r="1353" spans="1:2" ht="15.75" x14ac:dyDescent="0.2">
      <c r="A1353" s="16"/>
      <c r="B1353" s="16"/>
    </row>
    <row r="1354" spans="1:2" ht="15.75" x14ac:dyDescent="0.2">
      <c r="A1354" s="16"/>
      <c r="B1354" s="16"/>
    </row>
    <row r="1355" spans="1:2" ht="15.75" x14ac:dyDescent="0.2">
      <c r="A1355" s="16"/>
      <c r="B1355" s="16"/>
    </row>
    <row r="1356" spans="1:2" ht="15.75" x14ac:dyDescent="0.2">
      <c r="A1356" s="16"/>
      <c r="B1356" s="16"/>
    </row>
    <row r="1357" spans="1:2" ht="15.75" x14ac:dyDescent="0.2">
      <c r="A1357" s="16"/>
      <c r="B1357" s="16"/>
    </row>
    <row r="1358" spans="1:2" ht="15.75" x14ac:dyDescent="0.2">
      <c r="A1358" s="16"/>
      <c r="B1358" s="16"/>
    </row>
    <row r="1359" spans="1:2" ht="15.75" x14ac:dyDescent="0.2">
      <c r="A1359" s="16"/>
      <c r="B1359" s="16"/>
    </row>
    <row r="1360" spans="1:2" ht="15.75" x14ac:dyDescent="0.2">
      <c r="A1360" s="16"/>
      <c r="B1360" s="16"/>
    </row>
    <row r="1361" spans="1:2" ht="15.75" x14ac:dyDescent="0.2">
      <c r="A1361" s="16"/>
      <c r="B1361" s="16"/>
    </row>
    <row r="1362" spans="1:2" ht="15.75" x14ac:dyDescent="0.2">
      <c r="A1362" s="16"/>
      <c r="B1362" s="16"/>
    </row>
    <row r="1363" spans="1:2" ht="15.75" x14ac:dyDescent="0.2">
      <c r="A1363" s="16"/>
      <c r="B1363" s="16"/>
    </row>
    <row r="1364" spans="1:2" ht="15.75" x14ac:dyDescent="0.2">
      <c r="A1364" s="16"/>
      <c r="B1364" s="16"/>
    </row>
    <row r="1365" spans="1:2" ht="15.75" x14ac:dyDescent="0.2">
      <c r="A1365" s="16"/>
      <c r="B1365" s="16"/>
    </row>
    <row r="1366" spans="1:2" ht="15.75" x14ac:dyDescent="0.2">
      <c r="A1366" s="16"/>
      <c r="B1366" s="16"/>
    </row>
    <row r="1367" spans="1:2" ht="15.75" x14ac:dyDescent="0.2">
      <c r="A1367" s="16"/>
      <c r="B1367" s="16"/>
    </row>
    <row r="1368" spans="1:2" ht="15.75" x14ac:dyDescent="0.2">
      <c r="A1368" s="16"/>
      <c r="B1368" s="16"/>
    </row>
    <row r="1369" spans="1:2" ht="15.75" x14ac:dyDescent="0.2">
      <c r="A1369" s="16"/>
      <c r="B1369" s="16"/>
    </row>
    <row r="1370" spans="1:2" ht="15.75" x14ac:dyDescent="0.2">
      <c r="A1370" s="16"/>
      <c r="B1370" s="16"/>
    </row>
    <row r="1371" spans="1:2" ht="15.75" x14ac:dyDescent="0.2">
      <c r="A1371" s="16"/>
      <c r="B1371" s="16"/>
    </row>
    <row r="1372" spans="1:2" ht="15.75" x14ac:dyDescent="0.2">
      <c r="A1372" s="16"/>
      <c r="B1372" s="16"/>
    </row>
    <row r="1373" spans="1:2" ht="15.75" x14ac:dyDescent="0.2">
      <c r="A1373" s="16"/>
      <c r="B1373" s="16"/>
    </row>
    <row r="1374" spans="1:2" ht="15.75" x14ac:dyDescent="0.2">
      <c r="A1374" s="16"/>
      <c r="B1374" s="16"/>
    </row>
    <row r="1375" spans="1:2" ht="15.75" x14ac:dyDescent="0.2">
      <c r="A1375" s="16"/>
      <c r="B1375" s="16"/>
    </row>
    <row r="1376" spans="1:2" ht="15.75" x14ac:dyDescent="0.2">
      <c r="A1376" s="16"/>
      <c r="B1376" s="16"/>
    </row>
    <row r="1377" spans="1:2" ht="15.75" x14ac:dyDescent="0.2">
      <c r="A1377" s="16"/>
      <c r="B1377" s="16"/>
    </row>
    <row r="1378" spans="1:2" ht="15.75" x14ac:dyDescent="0.2">
      <c r="A1378" s="16"/>
      <c r="B1378" s="16"/>
    </row>
    <row r="1379" spans="1:2" ht="15.75" x14ac:dyDescent="0.2">
      <c r="A1379" s="16"/>
      <c r="B1379" s="16"/>
    </row>
    <row r="1380" spans="1:2" ht="15.75" x14ac:dyDescent="0.2">
      <c r="A1380" s="16"/>
      <c r="B1380" s="16"/>
    </row>
    <row r="1381" spans="1:2" ht="15.75" x14ac:dyDescent="0.2">
      <c r="A1381" s="16"/>
      <c r="B1381" s="16"/>
    </row>
    <row r="1382" spans="1:2" ht="15.75" x14ac:dyDescent="0.2">
      <c r="A1382" s="16"/>
      <c r="B1382" s="16"/>
    </row>
    <row r="1383" spans="1:2" ht="15.75" x14ac:dyDescent="0.2">
      <c r="A1383" s="16"/>
      <c r="B1383" s="16"/>
    </row>
    <row r="1384" spans="1:2" ht="15.75" x14ac:dyDescent="0.2">
      <c r="A1384" s="16"/>
      <c r="B1384" s="16"/>
    </row>
    <row r="1385" spans="1:2" ht="15.75" x14ac:dyDescent="0.2">
      <c r="A1385" s="16"/>
      <c r="B1385" s="16"/>
    </row>
    <row r="1386" spans="1:2" ht="15.75" x14ac:dyDescent="0.2">
      <c r="A1386" s="16"/>
      <c r="B1386" s="16"/>
    </row>
    <row r="1387" spans="1:2" ht="15.75" x14ac:dyDescent="0.2">
      <c r="A1387" s="16"/>
      <c r="B1387" s="16"/>
    </row>
    <row r="1388" spans="1:2" ht="15.75" x14ac:dyDescent="0.2">
      <c r="A1388" s="16"/>
      <c r="B1388" s="16"/>
    </row>
    <row r="1389" spans="1:2" ht="15.75" x14ac:dyDescent="0.2">
      <c r="A1389" s="16"/>
      <c r="B1389" s="16"/>
    </row>
    <row r="1390" spans="1:2" ht="15.75" x14ac:dyDescent="0.2">
      <c r="A1390" s="16"/>
      <c r="B1390" s="16"/>
    </row>
    <row r="1391" spans="1:2" ht="15.75" x14ac:dyDescent="0.2">
      <c r="A1391" s="16"/>
      <c r="B1391" s="16"/>
    </row>
    <row r="1392" spans="1:2" ht="15.75" x14ac:dyDescent="0.2">
      <c r="A1392" s="16"/>
      <c r="B1392" s="16"/>
    </row>
    <row r="1393" spans="1:2" ht="15.75" x14ac:dyDescent="0.2">
      <c r="A1393" s="16"/>
      <c r="B1393" s="16"/>
    </row>
    <row r="1394" spans="1:2" ht="15.75" x14ac:dyDescent="0.2">
      <c r="A1394" s="16"/>
      <c r="B1394" s="16"/>
    </row>
    <row r="1395" spans="1:2" ht="15.75" x14ac:dyDescent="0.2">
      <c r="A1395" s="16"/>
      <c r="B1395" s="16"/>
    </row>
    <row r="1396" spans="1:2" ht="15.75" x14ac:dyDescent="0.2">
      <c r="A1396" s="16"/>
      <c r="B1396" s="16"/>
    </row>
    <row r="1397" spans="1:2" ht="15.75" x14ac:dyDescent="0.2">
      <c r="A1397" s="16"/>
      <c r="B1397" s="16"/>
    </row>
    <row r="1398" spans="1:2" ht="15.75" x14ac:dyDescent="0.2">
      <c r="A1398" s="16"/>
      <c r="B1398" s="16"/>
    </row>
    <row r="1399" spans="1:2" ht="15.75" x14ac:dyDescent="0.2">
      <c r="A1399" s="16"/>
      <c r="B1399" s="16"/>
    </row>
    <row r="1400" spans="1:2" ht="15.75" x14ac:dyDescent="0.2">
      <c r="A1400" s="16"/>
      <c r="B1400" s="16"/>
    </row>
    <row r="1401" spans="1:2" ht="15.75" x14ac:dyDescent="0.2">
      <c r="A1401" s="16"/>
      <c r="B1401" s="16"/>
    </row>
    <row r="1402" spans="1:2" ht="15.75" x14ac:dyDescent="0.2">
      <c r="A1402" s="16"/>
      <c r="B1402" s="16"/>
    </row>
    <row r="1403" spans="1:2" ht="15.75" x14ac:dyDescent="0.2">
      <c r="A1403" s="16"/>
      <c r="B1403" s="16"/>
    </row>
    <row r="1404" spans="1:2" ht="15.75" x14ac:dyDescent="0.2">
      <c r="A1404" s="16"/>
      <c r="B1404" s="16"/>
    </row>
    <row r="1405" spans="1:2" ht="15.75" x14ac:dyDescent="0.2">
      <c r="A1405" s="16"/>
      <c r="B1405" s="16"/>
    </row>
    <row r="1406" spans="1:2" ht="15.75" x14ac:dyDescent="0.2">
      <c r="A1406" s="16"/>
      <c r="B1406" s="16"/>
    </row>
    <row r="1407" spans="1:2" ht="15.75" x14ac:dyDescent="0.2">
      <c r="A1407" s="16"/>
      <c r="B1407" s="16"/>
    </row>
    <row r="1408" spans="1:2" ht="15.75" x14ac:dyDescent="0.2">
      <c r="A1408" s="16"/>
      <c r="B1408" s="16"/>
    </row>
    <row r="1409" spans="1:2" ht="15.75" x14ac:dyDescent="0.2">
      <c r="A1409" s="16"/>
      <c r="B1409" s="16"/>
    </row>
    <row r="1410" spans="1:2" ht="15.75" x14ac:dyDescent="0.2">
      <c r="A1410" s="16"/>
      <c r="B1410" s="16"/>
    </row>
    <row r="1411" spans="1:2" ht="15.75" x14ac:dyDescent="0.2">
      <c r="A1411" s="16"/>
      <c r="B1411" s="16"/>
    </row>
    <row r="1412" spans="1:2" ht="15.75" x14ac:dyDescent="0.2">
      <c r="A1412" s="16"/>
      <c r="B1412" s="16"/>
    </row>
    <row r="1413" spans="1:2" ht="15.75" x14ac:dyDescent="0.2">
      <c r="A1413" s="16"/>
      <c r="B1413" s="16"/>
    </row>
    <row r="1414" spans="1:2" ht="15.75" x14ac:dyDescent="0.2">
      <c r="A1414" s="16"/>
      <c r="B1414" s="16"/>
    </row>
    <row r="1415" spans="1:2" ht="15.75" x14ac:dyDescent="0.2">
      <c r="A1415" s="16"/>
      <c r="B1415" s="16"/>
    </row>
    <row r="1416" spans="1:2" ht="15.75" x14ac:dyDescent="0.2">
      <c r="A1416" s="16"/>
      <c r="B1416" s="16"/>
    </row>
    <row r="1417" spans="1:2" ht="15.75" x14ac:dyDescent="0.2">
      <c r="A1417" s="16"/>
      <c r="B1417" s="16"/>
    </row>
    <row r="1418" spans="1:2" ht="15.75" x14ac:dyDescent="0.2">
      <c r="A1418" s="16"/>
      <c r="B1418" s="16"/>
    </row>
    <row r="1419" spans="1:2" ht="15.75" x14ac:dyDescent="0.2">
      <c r="A1419" s="16"/>
      <c r="B1419" s="16"/>
    </row>
    <row r="1420" spans="1:2" ht="15.75" x14ac:dyDescent="0.2">
      <c r="A1420" s="16"/>
      <c r="B1420" s="16"/>
    </row>
    <row r="1421" spans="1:2" ht="15.75" x14ac:dyDescent="0.2">
      <c r="A1421" s="16"/>
      <c r="B1421" s="16"/>
    </row>
    <row r="1422" spans="1:2" ht="15.75" x14ac:dyDescent="0.2">
      <c r="A1422" s="16"/>
      <c r="B1422" s="16"/>
    </row>
    <row r="1423" spans="1:2" ht="15.75" x14ac:dyDescent="0.2">
      <c r="A1423" s="16"/>
      <c r="B1423" s="16"/>
    </row>
    <row r="1424" spans="1:2" ht="15.75" x14ac:dyDescent="0.2">
      <c r="A1424" s="16"/>
      <c r="B1424" s="16"/>
    </row>
    <row r="1425" spans="1:2" ht="15.75" x14ac:dyDescent="0.2">
      <c r="A1425" s="16"/>
      <c r="B1425" s="16"/>
    </row>
    <row r="1426" spans="1:2" ht="15.75" x14ac:dyDescent="0.2">
      <c r="A1426" s="16"/>
      <c r="B1426" s="16"/>
    </row>
    <row r="1427" spans="1:2" ht="15.75" x14ac:dyDescent="0.2">
      <c r="A1427" s="16"/>
      <c r="B1427" s="16"/>
    </row>
    <row r="1428" spans="1:2" ht="15.75" x14ac:dyDescent="0.2">
      <c r="A1428" s="16"/>
      <c r="B1428" s="16"/>
    </row>
    <row r="1429" spans="1:2" ht="15.75" x14ac:dyDescent="0.2">
      <c r="A1429" s="16"/>
      <c r="B1429" s="16"/>
    </row>
    <row r="1430" spans="1:2" ht="15.75" x14ac:dyDescent="0.2">
      <c r="A1430" s="16"/>
      <c r="B1430" s="16"/>
    </row>
    <row r="1431" spans="1:2" ht="15.75" x14ac:dyDescent="0.2">
      <c r="A1431" s="16"/>
      <c r="B1431" s="16"/>
    </row>
    <row r="1432" spans="1:2" ht="15.75" x14ac:dyDescent="0.2">
      <c r="A1432" s="16"/>
      <c r="B1432" s="16"/>
    </row>
    <row r="1433" spans="1:2" ht="15.75" x14ac:dyDescent="0.2">
      <c r="A1433" s="16"/>
      <c r="B1433" s="16"/>
    </row>
    <row r="1434" spans="1:2" ht="15.75" x14ac:dyDescent="0.2">
      <c r="A1434" s="16"/>
      <c r="B1434" s="16"/>
    </row>
    <row r="1435" spans="1:2" ht="15.75" x14ac:dyDescent="0.2">
      <c r="A1435" s="16"/>
      <c r="B1435" s="16"/>
    </row>
    <row r="1436" spans="1:2" ht="15.75" x14ac:dyDescent="0.2">
      <c r="A1436" s="16"/>
      <c r="B1436" s="16"/>
    </row>
    <row r="1437" spans="1:2" ht="15.75" x14ac:dyDescent="0.2">
      <c r="A1437" s="16"/>
      <c r="B1437" s="16"/>
    </row>
    <row r="1438" spans="1:2" ht="15.75" x14ac:dyDescent="0.2">
      <c r="A1438" s="16"/>
      <c r="B1438" s="16"/>
    </row>
    <row r="1439" spans="1:2" ht="15.75" x14ac:dyDescent="0.2">
      <c r="A1439" s="16"/>
      <c r="B1439" s="16"/>
    </row>
    <row r="1440" spans="1:2" ht="15.75" x14ac:dyDescent="0.2">
      <c r="A1440" s="16"/>
      <c r="B1440" s="16"/>
    </row>
    <row r="1441" spans="1:2" ht="15.75" x14ac:dyDescent="0.2">
      <c r="A1441" s="16"/>
      <c r="B1441" s="16"/>
    </row>
    <row r="1442" spans="1:2" ht="15.75" x14ac:dyDescent="0.2">
      <c r="A1442" s="16"/>
      <c r="B1442" s="16"/>
    </row>
    <row r="1443" spans="1:2" ht="15.75" x14ac:dyDescent="0.2">
      <c r="A1443" s="16"/>
      <c r="B1443" s="16"/>
    </row>
    <row r="1444" spans="1:2" ht="15.75" x14ac:dyDescent="0.2">
      <c r="A1444" s="16"/>
      <c r="B1444" s="16"/>
    </row>
    <row r="1445" spans="1:2" ht="15.75" x14ac:dyDescent="0.2">
      <c r="A1445" s="16"/>
      <c r="B1445" s="16"/>
    </row>
    <row r="1446" spans="1:2" ht="15.75" x14ac:dyDescent="0.2">
      <c r="A1446" s="16"/>
      <c r="B1446" s="16"/>
    </row>
    <row r="1447" spans="1:2" ht="15.75" x14ac:dyDescent="0.2">
      <c r="A1447" s="16"/>
      <c r="B1447" s="16"/>
    </row>
    <row r="1448" spans="1:2" ht="15.75" x14ac:dyDescent="0.2">
      <c r="A1448" s="16"/>
      <c r="B1448" s="16"/>
    </row>
    <row r="1449" spans="1:2" ht="15.75" x14ac:dyDescent="0.2">
      <c r="A1449" s="16"/>
      <c r="B1449" s="16"/>
    </row>
    <row r="1450" spans="1:2" ht="15.75" x14ac:dyDescent="0.2">
      <c r="A1450" s="16"/>
      <c r="B1450" s="16"/>
    </row>
    <row r="1451" spans="1:2" ht="15.75" x14ac:dyDescent="0.2">
      <c r="A1451" s="16"/>
      <c r="B1451" s="16"/>
    </row>
    <row r="1452" spans="1:2" ht="15.75" x14ac:dyDescent="0.2">
      <c r="A1452" s="16"/>
      <c r="B1452" s="16"/>
    </row>
    <row r="1453" spans="1:2" ht="15.75" x14ac:dyDescent="0.2">
      <c r="A1453" s="16"/>
      <c r="B1453" s="16"/>
    </row>
    <row r="1454" spans="1:2" ht="15.75" x14ac:dyDescent="0.2">
      <c r="A1454" s="16"/>
      <c r="B1454" s="16"/>
    </row>
    <row r="1455" spans="1:2" ht="15.75" x14ac:dyDescent="0.2">
      <c r="A1455" s="16"/>
      <c r="B1455" s="16"/>
    </row>
    <row r="1456" spans="1:2" ht="15.75" x14ac:dyDescent="0.2">
      <c r="A1456" s="16"/>
      <c r="B1456" s="16"/>
    </row>
    <row r="1457" spans="1:2" ht="15.75" x14ac:dyDescent="0.2">
      <c r="A1457" s="16"/>
      <c r="B1457" s="16"/>
    </row>
    <row r="1458" spans="1:2" ht="15.75" x14ac:dyDescent="0.2">
      <c r="A1458" s="16"/>
      <c r="B1458" s="16"/>
    </row>
    <row r="1459" spans="1:2" ht="15.75" x14ac:dyDescent="0.2">
      <c r="A1459" s="16"/>
      <c r="B1459" s="16"/>
    </row>
    <row r="1460" spans="1:2" ht="15.75" x14ac:dyDescent="0.2">
      <c r="A1460" s="16"/>
      <c r="B1460" s="16"/>
    </row>
    <row r="1461" spans="1:2" ht="15.75" x14ac:dyDescent="0.2">
      <c r="A1461" s="16"/>
      <c r="B1461" s="16"/>
    </row>
    <row r="1462" spans="1:2" ht="15.75" x14ac:dyDescent="0.2">
      <c r="A1462" s="16"/>
      <c r="B1462" s="16"/>
    </row>
    <row r="1463" spans="1:2" ht="15.75" x14ac:dyDescent="0.2">
      <c r="A1463" s="16"/>
      <c r="B1463" s="16"/>
    </row>
    <row r="1464" spans="1:2" ht="15.75" x14ac:dyDescent="0.2">
      <c r="A1464" s="16"/>
      <c r="B1464" s="16"/>
    </row>
    <row r="1465" spans="1:2" ht="15.75" x14ac:dyDescent="0.2">
      <c r="A1465" s="16"/>
      <c r="B1465" s="16"/>
    </row>
    <row r="1466" spans="1:2" ht="15.75" x14ac:dyDescent="0.2">
      <c r="A1466" s="16"/>
      <c r="B1466" s="16"/>
    </row>
    <row r="1467" spans="1:2" ht="15.75" x14ac:dyDescent="0.2">
      <c r="A1467" s="16"/>
      <c r="B1467" s="16"/>
    </row>
    <row r="1468" spans="1:2" ht="15.75" x14ac:dyDescent="0.2">
      <c r="A1468" s="16"/>
      <c r="B1468" s="16"/>
    </row>
    <row r="1469" spans="1:2" ht="15.75" x14ac:dyDescent="0.2">
      <c r="A1469" s="16"/>
      <c r="B1469" s="16"/>
    </row>
    <row r="1470" spans="1:2" ht="15.75" x14ac:dyDescent="0.2">
      <c r="A1470" s="16"/>
      <c r="B1470" s="16"/>
    </row>
    <row r="1471" spans="1:2" ht="15.75" x14ac:dyDescent="0.2">
      <c r="A1471" s="16"/>
      <c r="B1471" s="16"/>
    </row>
    <row r="1472" spans="1:2" ht="15.75" x14ac:dyDescent="0.2">
      <c r="A1472" s="16"/>
      <c r="B1472" s="16"/>
    </row>
    <row r="1473" spans="1:2" ht="15.75" x14ac:dyDescent="0.2">
      <c r="A1473" s="16"/>
      <c r="B1473" s="16"/>
    </row>
    <row r="1474" spans="1:2" ht="15.75" x14ac:dyDescent="0.2">
      <c r="A1474" s="16"/>
      <c r="B1474" s="16"/>
    </row>
    <row r="1475" spans="1:2" ht="15.75" x14ac:dyDescent="0.2">
      <c r="A1475" s="16"/>
      <c r="B1475" s="16"/>
    </row>
    <row r="1476" spans="1:2" ht="15.75" x14ac:dyDescent="0.2">
      <c r="A1476" s="16"/>
      <c r="B1476" s="16"/>
    </row>
    <row r="1477" spans="1:2" ht="15.75" x14ac:dyDescent="0.2">
      <c r="A1477" s="16"/>
      <c r="B1477" s="16"/>
    </row>
    <row r="1478" spans="1:2" ht="15.75" x14ac:dyDescent="0.2">
      <c r="A1478" s="16"/>
      <c r="B1478" s="16"/>
    </row>
    <row r="1479" spans="1:2" ht="15.75" x14ac:dyDescent="0.2">
      <c r="A1479" s="16"/>
      <c r="B1479" s="16"/>
    </row>
    <row r="1480" spans="1:2" ht="15.75" x14ac:dyDescent="0.2">
      <c r="A1480" s="16"/>
      <c r="B1480" s="16"/>
    </row>
    <row r="1481" spans="1:2" ht="15.75" x14ac:dyDescent="0.2">
      <c r="A1481" s="16"/>
      <c r="B1481" s="16"/>
    </row>
    <row r="1482" spans="1:2" ht="15.75" x14ac:dyDescent="0.2">
      <c r="A1482" s="16"/>
      <c r="B1482" s="16"/>
    </row>
    <row r="1483" spans="1:2" ht="15.75" x14ac:dyDescent="0.2">
      <c r="A1483" s="16"/>
      <c r="B1483" s="16"/>
    </row>
    <row r="1484" spans="1:2" ht="15.75" x14ac:dyDescent="0.2">
      <c r="A1484" s="16"/>
      <c r="B1484" s="16"/>
    </row>
    <row r="1485" spans="1:2" ht="15.75" x14ac:dyDescent="0.2">
      <c r="A1485" s="16"/>
      <c r="B1485" s="16"/>
    </row>
    <row r="1486" spans="1:2" ht="15.75" x14ac:dyDescent="0.2">
      <c r="A1486" s="16"/>
      <c r="B1486" s="16"/>
    </row>
    <row r="1487" spans="1:2" ht="15.75" x14ac:dyDescent="0.2">
      <c r="A1487" s="16"/>
      <c r="B1487" s="16"/>
    </row>
    <row r="1488" spans="1:2" ht="15.75" x14ac:dyDescent="0.2">
      <c r="A1488" s="16"/>
      <c r="B1488" s="16"/>
    </row>
    <row r="1489" spans="1:2" ht="15.75" x14ac:dyDescent="0.2">
      <c r="A1489" s="16"/>
      <c r="B1489" s="16"/>
    </row>
    <row r="1490" spans="1:2" ht="15.75" x14ac:dyDescent="0.2">
      <c r="A1490" s="16"/>
      <c r="B1490" s="16"/>
    </row>
    <row r="1491" spans="1:2" ht="15.75" x14ac:dyDescent="0.2">
      <c r="A1491" s="16"/>
      <c r="B1491" s="16"/>
    </row>
    <row r="1492" spans="1:2" ht="15.75" x14ac:dyDescent="0.2">
      <c r="A1492" s="16"/>
      <c r="B1492" s="16"/>
    </row>
    <row r="1493" spans="1:2" ht="15.75" x14ac:dyDescent="0.2">
      <c r="A1493" s="16"/>
      <c r="B1493" s="16"/>
    </row>
    <row r="1494" spans="1:2" ht="15.75" x14ac:dyDescent="0.2">
      <c r="A1494" s="16"/>
      <c r="B1494" s="16"/>
    </row>
    <row r="1495" spans="1:2" ht="15.75" x14ac:dyDescent="0.2">
      <c r="A1495" s="16"/>
      <c r="B1495" s="16"/>
    </row>
    <row r="1496" spans="1:2" ht="15.75" x14ac:dyDescent="0.2">
      <c r="A1496" s="16"/>
      <c r="B1496" s="16"/>
    </row>
    <row r="1497" spans="1:2" ht="15.75" x14ac:dyDescent="0.2">
      <c r="A1497" s="16"/>
      <c r="B1497" s="16"/>
    </row>
    <row r="1498" spans="1:2" ht="15.75" x14ac:dyDescent="0.2">
      <c r="A1498" s="16"/>
      <c r="B1498" s="16"/>
    </row>
    <row r="1499" spans="1:2" ht="15.75" x14ac:dyDescent="0.2">
      <c r="A1499" s="16"/>
      <c r="B1499" s="16"/>
    </row>
    <row r="1500" spans="1:2" ht="15.75" x14ac:dyDescent="0.2">
      <c r="A1500" s="16"/>
      <c r="B1500" s="16"/>
    </row>
    <row r="1501" spans="1:2" ht="15.75" x14ac:dyDescent="0.2">
      <c r="A1501" s="16"/>
      <c r="B1501" s="16"/>
    </row>
    <row r="1502" spans="1:2" ht="15.75" x14ac:dyDescent="0.2">
      <c r="A1502" s="16"/>
      <c r="B1502" s="16"/>
    </row>
    <row r="1503" spans="1:2" ht="15.75" x14ac:dyDescent="0.2">
      <c r="A1503" s="16"/>
      <c r="B1503" s="16"/>
    </row>
    <row r="1504" spans="1:2" ht="15.75" x14ac:dyDescent="0.2">
      <c r="A1504" s="16"/>
      <c r="B1504" s="16"/>
    </row>
    <row r="1505" spans="1:2" ht="15.75" x14ac:dyDescent="0.2">
      <c r="A1505" s="16"/>
      <c r="B1505" s="16"/>
    </row>
    <row r="1506" spans="1:2" ht="15.75" x14ac:dyDescent="0.2">
      <c r="A1506" s="16"/>
      <c r="B1506" s="16"/>
    </row>
    <row r="1507" spans="1:2" ht="15.75" x14ac:dyDescent="0.2">
      <c r="A1507" s="16"/>
      <c r="B1507" s="16"/>
    </row>
    <row r="1508" spans="1:2" ht="15.75" x14ac:dyDescent="0.2">
      <c r="A1508" s="16"/>
      <c r="B1508" s="16"/>
    </row>
    <row r="1509" spans="1:2" ht="15.75" x14ac:dyDescent="0.2">
      <c r="A1509" s="16"/>
      <c r="B1509" s="16"/>
    </row>
    <row r="1510" spans="1:2" ht="15.75" x14ac:dyDescent="0.2">
      <c r="A1510" s="16"/>
      <c r="B1510" s="16"/>
    </row>
    <row r="1511" spans="1:2" ht="15.75" x14ac:dyDescent="0.2">
      <c r="A1511" s="16"/>
      <c r="B1511" s="16"/>
    </row>
    <row r="1512" spans="1:2" ht="15.75" x14ac:dyDescent="0.2">
      <c r="A1512" s="16"/>
      <c r="B1512" s="16"/>
    </row>
    <row r="1513" spans="1:2" ht="15.75" x14ac:dyDescent="0.2">
      <c r="A1513" s="16"/>
      <c r="B1513" s="16"/>
    </row>
    <row r="1514" spans="1:2" ht="15.75" x14ac:dyDescent="0.2">
      <c r="A1514" s="16"/>
      <c r="B1514" s="16"/>
    </row>
    <row r="1515" spans="1:2" ht="15.75" x14ac:dyDescent="0.2">
      <c r="A1515" s="16"/>
      <c r="B1515" s="16"/>
    </row>
    <row r="1516" spans="1:2" ht="15.75" x14ac:dyDescent="0.2">
      <c r="A1516" s="16"/>
      <c r="B1516" s="16"/>
    </row>
    <row r="1517" spans="1:2" ht="15.75" x14ac:dyDescent="0.2">
      <c r="A1517" s="16"/>
      <c r="B1517" s="16"/>
    </row>
    <row r="1518" spans="1:2" ht="15.75" x14ac:dyDescent="0.2">
      <c r="A1518" s="16"/>
      <c r="B1518" s="16"/>
    </row>
    <row r="1519" spans="1:2" ht="15.75" x14ac:dyDescent="0.2">
      <c r="A1519" s="16"/>
      <c r="B1519" s="16"/>
    </row>
    <row r="1520" spans="1:2" ht="15.75" x14ac:dyDescent="0.2">
      <c r="A1520" s="16"/>
      <c r="B1520" s="16"/>
    </row>
    <row r="1521" spans="1:2" ht="15.75" x14ac:dyDescent="0.2">
      <c r="A1521" s="16"/>
      <c r="B1521" s="16"/>
    </row>
    <row r="1522" spans="1:2" ht="15.75" x14ac:dyDescent="0.2">
      <c r="A1522" s="16"/>
      <c r="B1522" s="16"/>
    </row>
    <row r="1523" spans="1:2" ht="15.75" x14ac:dyDescent="0.2">
      <c r="A1523" s="16"/>
      <c r="B1523" s="16"/>
    </row>
    <row r="1524" spans="1:2" ht="15.75" x14ac:dyDescent="0.2">
      <c r="A1524" s="16"/>
      <c r="B1524" s="16"/>
    </row>
    <row r="1525" spans="1:2" ht="15.75" x14ac:dyDescent="0.2">
      <c r="A1525" s="16"/>
      <c r="B1525" s="16"/>
    </row>
    <row r="1526" spans="1:2" ht="15.75" x14ac:dyDescent="0.2">
      <c r="A1526" s="16"/>
      <c r="B1526" s="16"/>
    </row>
    <row r="1527" spans="1:2" ht="15.75" x14ac:dyDescent="0.2">
      <c r="A1527" s="16"/>
      <c r="B1527" s="16"/>
    </row>
    <row r="1528" spans="1:2" ht="15.75" x14ac:dyDescent="0.2">
      <c r="A1528" s="16"/>
      <c r="B1528" s="16"/>
    </row>
    <row r="1529" spans="1:2" ht="15.75" x14ac:dyDescent="0.2">
      <c r="A1529" s="16"/>
      <c r="B1529" s="16"/>
    </row>
    <row r="1530" spans="1:2" ht="15.75" x14ac:dyDescent="0.2">
      <c r="A1530" s="16"/>
      <c r="B1530" s="16"/>
    </row>
    <row r="1531" spans="1:2" ht="15.75" x14ac:dyDescent="0.2">
      <c r="A1531" s="16"/>
      <c r="B1531" s="16"/>
    </row>
    <row r="1532" spans="1:2" ht="15.75" x14ac:dyDescent="0.2">
      <c r="A1532" s="16"/>
      <c r="B1532" s="16"/>
    </row>
    <row r="1533" spans="1:2" ht="15.75" x14ac:dyDescent="0.2">
      <c r="A1533" s="16"/>
      <c r="B1533" s="16"/>
    </row>
    <row r="1534" spans="1:2" ht="15.75" x14ac:dyDescent="0.2">
      <c r="A1534" s="16"/>
      <c r="B1534" s="16"/>
    </row>
    <row r="1535" spans="1:2" ht="15.75" x14ac:dyDescent="0.2">
      <c r="A1535" s="16"/>
      <c r="B1535" s="16"/>
    </row>
    <row r="1536" spans="1:2" ht="15.75" x14ac:dyDescent="0.2">
      <c r="A1536" s="16"/>
      <c r="B1536" s="16"/>
    </row>
    <row r="1537" spans="1:2" ht="15.75" x14ac:dyDescent="0.2">
      <c r="A1537" s="16"/>
      <c r="B1537" s="16"/>
    </row>
    <row r="1538" spans="1:2" ht="15.75" x14ac:dyDescent="0.2">
      <c r="A1538" s="16"/>
      <c r="B1538" s="16"/>
    </row>
    <row r="1539" spans="1:2" ht="15.75" x14ac:dyDescent="0.2">
      <c r="A1539" s="16"/>
      <c r="B1539" s="16"/>
    </row>
    <row r="1540" spans="1:2" ht="15.75" x14ac:dyDescent="0.2">
      <c r="A1540" s="16"/>
      <c r="B1540" s="16"/>
    </row>
    <row r="1541" spans="1:2" ht="15.75" x14ac:dyDescent="0.2">
      <c r="A1541" s="16"/>
      <c r="B1541" s="16"/>
    </row>
    <row r="1542" spans="1:2" ht="15.75" x14ac:dyDescent="0.2">
      <c r="A1542" s="16"/>
      <c r="B1542" s="16"/>
    </row>
    <row r="1543" spans="1:2" ht="15.75" x14ac:dyDescent="0.2">
      <c r="A1543" s="16"/>
      <c r="B1543" s="16"/>
    </row>
    <row r="1544" spans="1:2" ht="15.75" x14ac:dyDescent="0.2">
      <c r="A1544" s="16"/>
      <c r="B1544" s="16"/>
    </row>
    <row r="1545" spans="1:2" ht="15.75" x14ac:dyDescent="0.2">
      <c r="A1545" s="16"/>
      <c r="B1545" s="16"/>
    </row>
    <row r="1546" spans="1:2" ht="15.75" x14ac:dyDescent="0.2">
      <c r="A1546" s="16"/>
      <c r="B1546" s="16"/>
    </row>
    <row r="1547" spans="1:2" ht="15.75" x14ac:dyDescent="0.2">
      <c r="A1547" s="16"/>
      <c r="B1547" s="16"/>
    </row>
    <row r="1548" spans="1:2" ht="15.75" x14ac:dyDescent="0.2">
      <c r="A1548" s="16"/>
      <c r="B1548" s="16"/>
    </row>
    <row r="1549" spans="1:2" ht="15.75" x14ac:dyDescent="0.2">
      <c r="A1549" s="16"/>
      <c r="B1549" s="16"/>
    </row>
    <row r="1550" spans="1:2" ht="15.75" x14ac:dyDescent="0.2">
      <c r="A1550" s="16"/>
      <c r="B1550" s="16"/>
    </row>
    <row r="1551" spans="1:2" ht="15.75" x14ac:dyDescent="0.2">
      <c r="A1551" s="16"/>
      <c r="B1551" s="16"/>
    </row>
    <row r="1552" spans="1:2" ht="15.75" x14ac:dyDescent="0.2">
      <c r="A1552" s="16"/>
      <c r="B1552" s="16"/>
    </row>
    <row r="1553" spans="1:2" ht="15.75" x14ac:dyDescent="0.2">
      <c r="A1553" s="16"/>
      <c r="B1553" s="16"/>
    </row>
    <row r="1554" spans="1:2" ht="15.75" x14ac:dyDescent="0.2">
      <c r="A1554" s="16"/>
      <c r="B1554" s="16"/>
    </row>
    <row r="1555" spans="1:2" ht="15.75" x14ac:dyDescent="0.2">
      <c r="A1555" s="16"/>
      <c r="B1555" s="16"/>
    </row>
    <row r="1556" spans="1:2" ht="15.75" x14ac:dyDescent="0.2">
      <c r="A1556" s="16"/>
      <c r="B1556" s="16"/>
    </row>
    <row r="1557" spans="1:2" ht="15.75" x14ac:dyDescent="0.2">
      <c r="A1557" s="16"/>
      <c r="B1557" s="16"/>
    </row>
    <row r="1558" spans="1:2" ht="15.75" x14ac:dyDescent="0.2">
      <c r="A1558" s="16"/>
      <c r="B1558" s="16"/>
    </row>
    <row r="1559" spans="1:2" ht="15.75" x14ac:dyDescent="0.2">
      <c r="A1559" s="16"/>
      <c r="B1559" s="16"/>
    </row>
    <row r="1560" spans="1:2" ht="15.75" x14ac:dyDescent="0.2">
      <c r="A1560" s="16"/>
      <c r="B1560" s="16"/>
    </row>
    <row r="1561" spans="1:2" ht="15.75" x14ac:dyDescent="0.2">
      <c r="A1561" s="16"/>
      <c r="B1561" s="16"/>
    </row>
    <row r="1562" spans="1:2" ht="15.75" x14ac:dyDescent="0.2">
      <c r="A1562" s="16"/>
      <c r="B1562" s="16"/>
    </row>
    <row r="1563" spans="1:2" ht="15.75" x14ac:dyDescent="0.2">
      <c r="A1563" s="16"/>
      <c r="B1563" s="16"/>
    </row>
    <row r="1564" spans="1:2" ht="15.75" x14ac:dyDescent="0.2">
      <c r="A1564" s="16"/>
      <c r="B1564" s="16"/>
    </row>
    <row r="1565" spans="1:2" ht="15.75" x14ac:dyDescent="0.2">
      <c r="A1565" s="16"/>
      <c r="B1565" s="16"/>
    </row>
    <row r="1566" spans="1:2" ht="15.75" x14ac:dyDescent="0.2">
      <c r="A1566" s="16"/>
      <c r="B1566" s="16"/>
    </row>
    <row r="1567" spans="1:2" ht="15.75" x14ac:dyDescent="0.2">
      <c r="A1567" s="16"/>
      <c r="B1567" s="16"/>
    </row>
    <row r="1568" spans="1:2" ht="15.75" x14ac:dyDescent="0.2">
      <c r="A1568" s="16"/>
      <c r="B1568" s="16"/>
    </row>
    <row r="1569" spans="1:2" ht="15.75" x14ac:dyDescent="0.2">
      <c r="A1569" s="16"/>
      <c r="B1569" s="16"/>
    </row>
    <row r="1570" spans="1:2" ht="15.75" x14ac:dyDescent="0.2">
      <c r="A1570" s="16"/>
      <c r="B1570" s="16"/>
    </row>
    <row r="1571" spans="1:2" ht="15.75" x14ac:dyDescent="0.2">
      <c r="A1571" s="16"/>
      <c r="B1571" s="16"/>
    </row>
    <row r="1572" spans="1:2" ht="15.75" x14ac:dyDescent="0.2">
      <c r="A1572" s="16"/>
      <c r="B1572" s="16"/>
    </row>
    <row r="1573" spans="1:2" ht="15.75" x14ac:dyDescent="0.2">
      <c r="A1573" s="16"/>
      <c r="B1573" s="16"/>
    </row>
    <row r="1574" spans="1:2" ht="15.75" x14ac:dyDescent="0.2">
      <c r="A1574" s="16"/>
      <c r="B1574" s="16"/>
    </row>
    <row r="1575" spans="1:2" ht="15.75" x14ac:dyDescent="0.2">
      <c r="A1575" s="16"/>
      <c r="B1575" s="16"/>
    </row>
    <row r="1576" spans="1:2" ht="15.75" x14ac:dyDescent="0.2">
      <c r="A1576" s="16"/>
      <c r="B1576" s="16"/>
    </row>
    <row r="1577" spans="1:2" ht="15.75" x14ac:dyDescent="0.2">
      <c r="A1577" s="16"/>
      <c r="B1577" s="16"/>
    </row>
    <row r="1578" spans="1:2" ht="15.75" x14ac:dyDescent="0.2">
      <c r="A1578" s="16"/>
      <c r="B1578" s="16"/>
    </row>
    <row r="1579" spans="1:2" ht="15.75" x14ac:dyDescent="0.2">
      <c r="A1579" s="16"/>
      <c r="B1579" s="16"/>
    </row>
    <row r="1580" spans="1:2" ht="15.75" x14ac:dyDescent="0.2">
      <c r="A1580" s="16"/>
      <c r="B1580" s="16"/>
    </row>
    <row r="1581" spans="1:2" ht="15.75" x14ac:dyDescent="0.2">
      <c r="A1581" s="16"/>
      <c r="B1581" s="16"/>
    </row>
    <row r="1582" spans="1:2" ht="15.75" x14ac:dyDescent="0.2">
      <c r="A1582" s="16"/>
      <c r="B1582" s="16"/>
    </row>
    <row r="1583" spans="1:2" ht="15.75" x14ac:dyDescent="0.2">
      <c r="A1583" s="16"/>
      <c r="B1583" s="16"/>
    </row>
    <row r="1584" spans="1:2" ht="15.75" x14ac:dyDescent="0.2">
      <c r="A1584" s="16"/>
      <c r="B1584" s="16"/>
    </row>
    <row r="1585" spans="1:2" ht="15.75" x14ac:dyDescent="0.2">
      <c r="A1585" s="16"/>
      <c r="B1585" s="16"/>
    </row>
    <row r="1586" spans="1:2" ht="15.75" x14ac:dyDescent="0.2">
      <c r="A1586" s="16"/>
      <c r="B1586" s="16"/>
    </row>
    <row r="1587" spans="1:2" ht="15.75" x14ac:dyDescent="0.2">
      <c r="A1587" s="16"/>
      <c r="B1587" s="16"/>
    </row>
    <row r="1588" spans="1:2" ht="15.75" x14ac:dyDescent="0.2">
      <c r="A1588" s="16"/>
      <c r="B1588" s="16"/>
    </row>
    <row r="1589" spans="1:2" ht="15.75" x14ac:dyDescent="0.2">
      <c r="A1589" s="16"/>
      <c r="B1589" s="16"/>
    </row>
    <row r="1590" spans="1:2" ht="15.75" x14ac:dyDescent="0.2">
      <c r="A1590" s="16"/>
      <c r="B1590" s="16"/>
    </row>
    <row r="1591" spans="1:2" ht="15.75" x14ac:dyDescent="0.2">
      <c r="A1591" s="16"/>
      <c r="B1591" s="16"/>
    </row>
    <row r="1592" spans="1:2" ht="15.75" x14ac:dyDescent="0.2">
      <c r="A1592" s="16"/>
      <c r="B1592" s="16"/>
    </row>
    <row r="1593" spans="1:2" ht="15.75" x14ac:dyDescent="0.2">
      <c r="A1593" s="16"/>
      <c r="B1593" s="16"/>
    </row>
    <row r="1594" spans="1:2" ht="15.75" x14ac:dyDescent="0.2">
      <c r="A1594" s="16"/>
      <c r="B1594" s="16"/>
    </row>
    <row r="1595" spans="1:2" ht="15.75" x14ac:dyDescent="0.2">
      <c r="A1595" s="16"/>
      <c r="B1595" s="16"/>
    </row>
    <row r="1596" spans="1:2" ht="15.75" x14ac:dyDescent="0.2">
      <c r="A1596" s="16"/>
      <c r="B1596" s="16"/>
    </row>
    <row r="1597" spans="1:2" ht="15.75" x14ac:dyDescent="0.2">
      <c r="A1597" s="16"/>
      <c r="B1597" s="16"/>
    </row>
    <row r="1598" spans="1:2" ht="15.75" x14ac:dyDescent="0.2">
      <c r="A1598" s="16"/>
      <c r="B1598" s="16"/>
    </row>
    <row r="1599" spans="1:2" ht="15.75" x14ac:dyDescent="0.2">
      <c r="A1599" s="16"/>
      <c r="B1599" s="16"/>
    </row>
    <row r="1600" spans="1:2" ht="15.75" x14ac:dyDescent="0.2">
      <c r="A1600" s="16"/>
      <c r="B1600" s="16"/>
    </row>
    <row r="1601" spans="1:2" ht="15.75" x14ac:dyDescent="0.2">
      <c r="A1601" s="16"/>
      <c r="B1601" s="16"/>
    </row>
    <row r="1602" spans="1:2" ht="15.75" x14ac:dyDescent="0.2">
      <c r="A1602" s="16"/>
      <c r="B1602" s="16"/>
    </row>
    <row r="1603" spans="1:2" ht="15.75" x14ac:dyDescent="0.2">
      <c r="A1603" s="16"/>
      <c r="B1603" s="16"/>
    </row>
    <row r="1604" spans="1:2" ht="15.75" x14ac:dyDescent="0.2">
      <c r="A1604" s="16"/>
      <c r="B1604" s="16"/>
    </row>
    <row r="1605" spans="1:2" ht="15.75" x14ac:dyDescent="0.2">
      <c r="A1605" s="16"/>
      <c r="B1605" s="16"/>
    </row>
    <row r="1606" spans="1:2" ht="15.75" x14ac:dyDescent="0.2">
      <c r="A1606" s="16"/>
      <c r="B1606" s="16"/>
    </row>
    <row r="1607" spans="1:2" ht="15.75" x14ac:dyDescent="0.2">
      <c r="A1607" s="16"/>
      <c r="B1607" s="16"/>
    </row>
    <row r="1608" spans="1:2" ht="15.75" x14ac:dyDescent="0.2">
      <c r="A1608" s="16"/>
      <c r="B1608" s="16"/>
    </row>
    <row r="1609" spans="1:2" ht="15.75" x14ac:dyDescent="0.2">
      <c r="A1609" s="16"/>
      <c r="B1609" s="16"/>
    </row>
    <row r="1610" spans="1:2" ht="15.75" x14ac:dyDescent="0.2">
      <c r="A1610" s="16"/>
      <c r="B1610" s="16"/>
    </row>
    <row r="1611" spans="1:2" ht="15.75" x14ac:dyDescent="0.2">
      <c r="A1611" s="16"/>
      <c r="B1611" s="16"/>
    </row>
    <row r="1612" spans="1:2" ht="15.75" x14ac:dyDescent="0.2">
      <c r="A1612" s="16"/>
      <c r="B1612" s="16"/>
    </row>
    <row r="1613" spans="1:2" ht="15.75" x14ac:dyDescent="0.2">
      <c r="A1613" s="16"/>
      <c r="B1613" s="16"/>
    </row>
    <row r="1614" spans="1:2" ht="15.75" x14ac:dyDescent="0.2">
      <c r="A1614" s="16"/>
      <c r="B1614" s="16"/>
    </row>
    <row r="1615" spans="1:2" ht="15.75" x14ac:dyDescent="0.2">
      <c r="A1615" s="16"/>
      <c r="B1615" s="16"/>
    </row>
    <row r="1616" spans="1:2" ht="15.75" x14ac:dyDescent="0.2">
      <c r="A1616" s="16"/>
      <c r="B1616" s="16"/>
    </row>
    <row r="1617" spans="1:2" ht="15.75" x14ac:dyDescent="0.2">
      <c r="A1617" s="16"/>
      <c r="B1617" s="16"/>
    </row>
    <row r="1618" spans="1:2" ht="15.75" x14ac:dyDescent="0.2">
      <c r="A1618" s="16"/>
      <c r="B1618" s="16"/>
    </row>
    <row r="1619" spans="1:2" ht="15.75" x14ac:dyDescent="0.2">
      <c r="A1619" s="16"/>
      <c r="B1619" s="16"/>
    </row>
    <row r="1620" spans="1:2" ht="15.75" x14ac:dyDescent="0.2">
      <c r="A1620" s="16"/>
      <c r="B1620" s="16"/>
    </row>
    <row r="1621" spans="1:2" ht="15.75" x14ac:dyDescent="0.2">
      <c r="A1621" s="16"/>
      <c r="B1621" s="16"/>
    </row>
    <row r="1622" spans="1:2" ht="15.75" x14ac:dyDescent="0.2">
      <c r="A1622" s="16"/>
      <c r="B1622" s="16"/>
    </row>
    <row r="1623" spans="1:2" ht="15.75" x14ac:dyDescent="0.2">
      <c r="A1623" s="16"/>
      <c r="B1623" s="16"/>
    </row>
    <row r="1624" spans="1:2" ht="15.75" x14ac:dyDescent="0.2">
      <c r="A1624" s="16"/>
      <c r="B1624" s="16"/>
    </row>
    <row r="1625" spans="1:2" ht="15.75" x14ac:dyDescent="0.2">
      <c r="A1625" s="16"/>
      <c r="B1625" s="16"/>
    </row>
    <row r="1626" spans="1:2" ht="15.75" x14ac:dyDescent="0.2">
      <c r="A1626" s="16"/>
      <c r="B1626" s="16"/>
    </row>
    <row r="1627" spans="1:2" ht="15.75" x14ac:dyDescent="0.2">
      <c r="A1627" s="16"/>
      <c r="B1627" s="16"/>
    </row>
    <row r="1628" spans="1:2" ht="15.75" x14ac:dyDescent="0.2">
      <c r="A1628" s="16"/>
      <c r="B1628" s="16"/>
    </row>
    <row r="1629" spans="1:2" ht="15.75" x14ac:dyDescent="0.2">
      <c r="A1629" s="16"/>
      <c r="B1629" s="16"/>
    </row>
    <row r="1630" spans="1:2" ht="15.75" x14ac:dyDescent="0.2">
      <c r="A1630" s="16"/>
      <c r="B1630" s="16"/>
    </row>
    <row r="1631" spans="1:2" ht="15.75" x14ac:dyDescent="0.2">
      <c r="A1631" s="16"/>
      <c r="B1631" s="16"/>
    </row>
    <row r="1632" spans="1:2" ht="15.75" x14ac:dyDescent="0.2">
      <c r="A1632" s="16"/>
      <c r="B1632" s="16"/>
    </row>
    <row r="1633" spans="1:2" ht="15.75" x14ac:dyDescent="0.2">
      <c r="A1633" s="16"/>
      <c r="B1633" s="16"/>
    </row>
    <row r="1634" spans="1:2" ht="15.75" x14ac:dyDescent="0.2">
      <c r="A1634" s="16"/>
      <c r="B1634" s="16"/>
    </row>
    <row r="1635" spans="1:2" ht="15.75" x14ac:dyDescent="0.2">
      <c r="A1635" s="16"/>
      <c r="B1635" s="16"/>
    </row>
    <row r="1636" spans="1:2" ht="15.75" x14ac:dyDescent="0.2">
      <c r="A1636" s="16"/>
      <c r="B1636" s="16"/>
    </row>
    <row r="1637" spans="1:2" ht="15.75" x14ac:dyDescent="0.2">
      <c r="A1637" s="16"/>
      <c r="B1637" s="16"/>
    </row>
    <row r="1638" spans="1:2" ht="15.75" x14ac:dyDescent="0.2">
      <c r="A1638" s="16"/>
      <c r="B1638" s="16"/>
    </row>
    <row r="1639" spans="1:2" ht="15.75" x14ac:dyDescent="0.2">
      <c r="A1639" s="16"/>
      <c r="B1639" s="16"/>
    </row>
    <row r="1640" spans="1:2" ht="15.75" x14ac:dyDescent="0.2">
      <c r="A1640" s="16"/>
      <c r="B1640" s="16"/>
    </row>
    <row r="1641" spans="1:2" ht="15.75" x14ac:dyDescent="0.2">
      <c r="A1641" s="16"/>
      <c r="B1641" s="16"/>
    </row>
    <row r="1642" spans="1:2" ht="15.75" x14ac:dyDescent="0.2">
      <c r="A1642" s="16"/>
      <c r="B1642" s="16"/>
    </row>
    <row r="1643" spans="1:2" ht="15.75" x14ac:dyDescent="0.2">
      <c r="A1643" s="16"/>
      <c r="B1643" s="16"/>
    </row>
    <row r="1644" spans="1:2" ht="15.75" x14ac:dyDescent="0.2">
      <c r="A1644" s="16"/>
      <c r="B1644" s="16"/>
    </row>
    <row r="1645" spans="1:2" ht="15.75" x14ac:dyDescent="0.2">
      <c r="A1645" s="16"/>
      <c r="B1645" s="16"/>
    </row>
    <row r="1646" spans="1:2" ht="15.75" x14ac:dyDescent="0.2">
      <c r="A1646" s="16"/>
      <c r="B1646" s="16"/>
    </row>
    <row r="1647" spans="1:2" ht="15.75" x14ac:dyDescent="0.2">
      <c r="A1647" s="16"/>
      <c r="B1647" s="16"/>
    </row>
    <row r="1648" spans="1:2" ht="15.75" x14ac:dyDescent="0.2">
      <c r="A1648" s="16"/>
      <c r="B1648" s="16"/>
    </row>
    <row r="1649" spans="1:2" ht="15.75" x14ac:dyDescent="0.2">
      <c r="A1649" s="16"/>
      <c r="B1649" s="16"/>
    </row>
    <row r="1650" spans="1:2" ht="15.75" x14ac:dyDescent="0.2">
      <c r="A1650" s="16"/>
      <c r="B1650" s="16"/>
    </row>
    <row r="1651" spans="1:2" ht="15.75" x14ac:dyDescent="0.2">
      <c r="A1651" s="16"/>
      <c r="B1651" s="16"/>
    </row>
    <row r="1652" spans="1:2" ht="15.75" x14ac:dyDescent="0.2">
      <c r="A1652" s="16"/>
      <c r="B1652" s="16"/>
    </row>
    <row r="1653" spans="1:2" ht="15.75" x14ac:dyDescent="0.2">
      <c r="A1653" s="16"/>
      <c r="B1653" s="16"/>
    </row>
    <row r="1654" spans="1:2" ht="15.75" x14ac:dyDescent="0.2">
      <c r="A1654" s="16"/>
      <c r="B1654" s="16"/>
    </row>
    <row r="1655" spans="1:2" ht="15.75" x14ac:dyDescent="0.2">
      <c r="A1655" s="16"/>
      <c r="B1655" s="16"/>
    </row>
    <row r="1656" spans="1:2" ht="15.75" x14ac:dyDescent="0.2">
      <c r="A1656" s="16"/>
      <c r="B1656" s="16"/>
    </row>
    <row r="1657" spans="1:2" ht="15.75" x14ac:dyDescent="0.2">
      <c r="A1657" s="16"/>
      <c r="B1657" s="16"/>
    </row>
    <row r="1658" spans="1:2" ht="15.75" x14ac:dyDescent="0.2">
      <c r="A1658" s="16"/>
      <c r="B1658" s="16"/>
    </row>
    <row r="1659" spans="1:2" ht="15.75" x14ac:dyDescent="0.2">
      <c r="A1659" s="16"/>
      <c r="B1659" s="16"/>
    </row>
    <row r="1660" spans="1:2" ht="15.75" x14ac:dyDescent="0.2">
      <c r="A1660" s="16"/>
      <c r="B1660" s="16"/>
    </row>
    <row r="1661" spans="1:2" ht="15.75" x14ac:dyDescent="0.2">
      <c r="A1661" s="16"/>
      <c r="B1661" s="16"/>
    </row>
    <row r="1662" spans="1:2" ht="15.75" x14ac:dyDescent="0.2">
      <c r="A1662" s="16"/>
      <c r="B1662" s="16"/>
    </row>
    <row r="1663" spans="1:2" ht="15.75" x14ac:dyDescent="0.2">
      <c r="A1663" s="16"/>
      <c r="B1663" s="16"/>
    </row>
    <row r="1664" spans="1:2" ht="15.75" x14ac:dyDescent="0.2">
      <c r="A1664" s="16"/>
      <c r="B1664" s="16"/>
    </row>
    <row r="1665" spans="1:2" ht="15.75" x14ac:dyDescent="0.2">
      <c r="A1665" s="16"/>
      <c r="B1665" s="16"/>
    </row>
    <row r="1666" spans="1:2" ht="15.75" x14ac:dyDescent="0.2">
      <c r="A1666" s="16"/>
      <c r="B1666" s="16"/>
    </row>
    <row r="1667" spans="1:2" ht="15.75" x14ac:dyDescent="0.2">
      <c r="A1667" s="16"/>
      <c r="B1667" s="16"/>
    </row>
    <row r="1668" spans="1:2" ht="15.75" x14ac:dyDescent="0.2">
      <c r="A1668" s="16"/>
      <c r="B1668" s="16"/>
    </row>
    <row r="1669" spans="1:2" ht="15.75" x14ac:dyDescent="0.2">
      <c r="A1669" s="16"/>
      <c r="B1669" s="16"/>
    </row>
    <row r="1670" spans="1:2" ht="15.75" x14ac:dyDescent="0.2">
      <c r="A1670" s="16"/>
      <c r="B1670" s="16"/>
    </row>
    <row r="1671" spans="1:2" ht="15.75" x14ac:dyDescent="0.2">
      <c r="A1671" s="16"/>
      <c r="B1671" s="16"/>
    </row>
    <row r="1672" spans="1:2" ht="15.75" x14ac:dyDescent="0.2">
      <c r="A1672" s="16"/>
      <c r="B1672" s="16"/>
    </row>
    <row r="1673" spans="1:2" ht="15.75" x14ac:dyDescent="0.2">
      <c r="A1673" s="16"/>
      <c r="B1673" s="16"/>
    </row>
    <row r="1674" spans="1:2" ht="15.75" x14ac:dyDescent="0.2">
      <c r="A1674" s="16"/>
      <c r="B1674" s="16"/>
    </row>
    <row r="1675" spans="1:2" ht="15.75" x14ac:dyDescent="0.2">
      <c r="A1675" s="16"/>
      <c r="B1675" s="16"/>
    </row>
    <row r="1676" spans="1:2" ht="15.75" x14ac:dyDescent="0.2">
      <c r="A1676" s="16"/>
      <c r="B1676" s="16"/>
    </row>
    <row r="1677" spans="1:2" ht="15.75" x14ac:dyDescent="0.2">
      <c r="A1677" s="16"/>
      <c r="B1677" s="16"/>
    </row>
    <row r="1678" spans="1:2" ht="15.75" x14ac:dyDescent="0.2">
      <c r="A1678" s="16"/>
      <c r="B1678" s="16"/>
    </row>
    <row r="1679" spans="1:2" ht="15.75" x14ac:dyDescent="0.2">
      <c r="A1679" s="16"/>
      <c r="B1679" s="16"/>
    </row>
    <row r="1680" spans="1:2" ht="15.75" x14ac:dyDescent="0.2">
      <c r="A1680" s="16"/>
      <c r="B1680" s="16"/>
    </row>
    <row r="1681" spans="1:2" ht="15.75" x14ac:dyDescent="0.2">
      <c r="A1681" s="16"/>
      <c r="B1681" s="16"/>
    </row>
    <row r="1682" spans="1:2" ht="15.75" x14ac:dyDescent="0.2">
      <c r="A1682" s="16"/>
      <c r="B1682" s="16"/>
    </row>
    <row r="1683" spans="1:2" ht="15.75" x14ac:dyDescent="0.2">
      <c r="A1683" s="16"/>
      <c r="B1683" s="16"/>
    </row>
    <row r="1684" spans="1:2" ht="15.75" x14ac:dyDescent="0.2">
      <c r="A1684" s="16"/>
      <c r="B1684" s="16"/>
    </row>
    <row r="1685" spans="1:2" ht="15.75" x14ac:dyDescent="0.2">
      <c r="A1685" s="16"/>
      <c r="B1685" s="16"/>
    </row>
    <row r="1686" spans="1:2" ht="15.75" x14ac:dyDescent="0.2">
      <c r="A1686" s="16"/>
      <c r="B1686" s="16"/>
    </row>
    <row r="1687" spans="1:2" ht="15.75" x14ac:dyDescent="0.2">
      <c r="A1687" s="16"/>
      <c r="B1687" s="16"/>
    </row>
    <row r="1688" spans="1:2" ht="15.75" x14ac:dyDescent="0.2">
      <c r="A1688" s="16"/>
      <c r="B1688" s="16"/>
    </row>
    <row r="1689" spans="1:2" ht="15.75" x14ac:dyDescent="0.2">
      <c r="A1689" s="16"/>
      <c r="B1689" s="16"/>
    </row>
    <row r="1690" spans="1:2" ht="15.75" x14ac:dyDescent="0.2">
      <c r="A1690" s="16"/>
      <c r="B1690" s="16"/>
    </row>
    <row r="1691" spans="1:2" ht="15.75" x14ac:dyDescent="0.2">
      <c r="A1691" s="16"/>
      <c r="B1691" s="16"/>
    </row>
    <row r="1692" spans="1:2" ht="15.75" x14ac:dyDescent="0.2">
      <c r="A1692" s="16"/>
      <c r="B1692" s="16"/>
    </row>
    <row r="1693" spans="1:2" ht="15.75" x14ac:dyDescent="0.2">
      <c r="A1693" s="16"/>
      <c r="B1693" s="16"/>
    </row>
    <row r="1694" spans="1:2" ht="15.75" x14ac:dyDescent="0.2">
      <c r="A1694" s="16"/>
      <c r="B1694" s="16"/>
    </row>
    <row r="1695" spans="1:2" ht="15.75" x14ac:dyDescent="0.2">
      <c r="A1695" s="16"/>
      <c r="B1695" s="16"/>
    </row>
    <row r="1696" spans="1:2" ht="15.75" x14ac:dyDescent="0.2">
      <c r="A1696" s="16"/>
      <c r="B1696" s="16"/>
    </row>
    <row r="1697" spans="1:2" ht="15.75" x14ac:dyDescent="0.2">
      <c r="A1697" s="16"/>
      <c r="B1697" s="16"/>
    </row>
    <row r="1698" spans="1:2" ht="15.75" x14ac:dyDescent="0.2">
      <c r="A1698" s="16"/>
      <c r="B1698" s="16"/>
    </row>
    <row r="1699" spans="1:2" ht="15.75" x14ac:dyDescent="0.2">
      <c r="A1699" s="16"/>
      <c r="B1699" s="16"/>
    </row>
    <row r="1700" spans="1:2" ht="15.75" x14ac:dyDescent="0.2">
      <c r="A1700" s="16"/>
      <c r="B1700" s="16"/>
    </row>
    <row r="1701" spans="1:2" ht="15.75" x14ac:dyDescent="0.2">
      <c r="A1701" s="16"/>
      <c r="B1701" s="16"/>
    </row>
    <row r="1702" spans="1:2" ht="15.75" x14ac:dyDescent="0.2">
      <c r="A1702" s="16"/>
      <c r="B1702" s="16"/>
    </row>
    <row r="1703" spans="1:2" ht="15.75" x14ac:dyDescent="0.2">
      <c r="A1703" s="16"/>
      <c r="B1703" s="16"/>
    </row>
    <row r="1704" spans="1:2" ht="15.75" x14ac:dyDescent="0.2">
      <c r="A1704" s="16"/>
      <c r="B1704" s="16"/>
    </row>
    <row r="1705" spans="1:2" ht="15.75" x14ac:dyDescent="0.2">
      <c r="A1705" s="16"/>
      <c r="B1705" s="16"/>
    </row>
    <row r="1706" spans="1:2" ht="15.75" x14ac:dyDescent="0.2">
      <c r="A1706" s="16"/>
      <c r="B1706" s="16"/>
    </row>
    <row r="1707" spans="1:2" ht="15.75" x14ac:dyDescent="0.2">
      <c r="A1707" s="16"/>
      <c r="B1707" s="16"/>
    </row>
    <row r="1708" spans="1:2" ht="15.75" x14ac:dyDescent="0.2">
      <c r="A1708" s="16"/>
      <c r="B1708" s="16"/>
    </row>
    <row r="1709" spans="1:2" ht="15.75" x14ac:dyDescent="0.2">
      <c r="A1709" s="16"/>
      <c r="B1709" s="16"/>
    </row>
    <row r="1710" spans="1:2" ht="15.75" x14ac:dyDescent="0.2">
      <c r="A1710" s="16"/>
      <c r="B1710" s="16"/>
    </row>
    <row r="1711" spans="1:2" ht="15.75" x14ac:dyDescent="0.2">
      <c r="A1711" s="16"/>
      <c r="B1711" s="16"/>
    </row>
    <row r="1712" spans="1:2" ht="15.75" x14ac:dyDescent="0.2">
      <c r="A1712" s="16"/>
      <c r="B1712" s="16"/>
    </row>
    <row r="1713" spans="1:2" ht="15.75" x14ac:dyDescent="0.2">
      <c r="A1713" s="16"/>
      <c r="B1713" s="16"/>
    </row>
    <row r="1714" spans="1:2" ht="15.75" x14ac:dyDescent="0.2">
      <c r="A1714" s="16"/>
      <c r="B1714" s="16"/>
    </row>
    <row r="1715" spans="1:2" ht="15.75" x14ac:dyDescent="0.2">
      <c r="A1715" s="16"/>
      <c r="B1715" s="16"/>
    </row>
    <row r="1716" spans="1:2" ht="15.75" x14ac:dyDescent="0.2">
      <c r="A1716" s="16"/>
      <c r="B1716" s="16"/>
    </row>
    <row r="1717" spans="1:2" ht="15.75" x14ac:dyDescent="0.2">
      <c r="A1717" s="16"/>
      <c r="B1717" s="16"/>
    </row>
    <row r="1718" spans="1:2" ht="15.75" x14ac:dyDescent="0.2">
      <c r="A1718" s="16"/>
      <c r="B1718" s="16"/>
    </row>
    <row r="1719" spans="1:2" ht="15.75" x14ac:dyDescent="0.2">
      <c r="A1719" s="16"/>
      <c r="B1719" s="16"/>
    </row>
    <row r="1720" spans="1:2" ht="15.75" x14ac:dyDescent="0.2">
      <c r="A1720" s="16"/>
      <c r="B1720" s="16"/>
    </row>
    <row r="1721" spans="1:2" ht="15.75" x14ac:dyDescent="0.2">
      <c r="A1721" s="16"/>
      <c r="B1721" s="16"/>
    </row>
    <row r="1722" spans="1:2" ht="15.75" x14ac:dyDescent="0.2">
      <c r="A1722" s="16"/>
      <c r="B1722" s="16"/>
    </row>
    <row r="1723" spans="1:2" ht="15.75" x14ac:dyDescent="0.2">
      <c r="A1723" s="16"/>
      <c r="B1723" s="16"/>
    </row>
    <row r="1724" spans="1:2" ht="15.75" x14ac:dyDescent="0.2">
      <c r="A1724" s="16"/>
      <c r="B1724" s="16"/>
    </row>
    <row r="1725" spans="1:2" ht="15.75" x14ac:dyDescent="0.2">
      <c r="A1725" s="16"/>
      <c r="B1725" s="16"/>
    </row>
    <row r="1726" spans="1:2" ht="15.75" x14ac:dyDescent="0.2">
      <c r="A1726" s="16"/>
      <c r="B1726" s="16"/>
    </row>
    <row r="1727" spans="1:2" ht="15.75" x14ac:dyDescent="0.2">
      <c r="A1727" s="16"/>
      <c r="B1727" s="16"/>
    </row>
    <row r="1728" spans="1:2" ht="15.75" x14ac:dyDescent="0.2">
      <c r="A1728" s="16"/>
      <c r="B1728" s="16"/>
    </row>
    <row r="1729" spans="1:2" ht="15.75" x14ac:dyDescent="0.2">
      <c r="A1729" s="16"/>
      <c r="B1729" s="16"/>
    </row>
    <row r="1730" spans="1:2" ht="15.75" x14ac:dyDescent="0.2">
      <c r="A1730" s="16"/>
      <c r="B1730" s="16"/>
    </row>
    <row r="1731" spans="1:2" ht="15.75" x14ac:dyDescent="0.2">
      <c r="A1731" s="16"/>
      <c r="B1731" s="16"/>
    </row>
    <row r="1732" spans="1:2" ht="15.75" x14ac:dyDescent="0.2">
      <c r="A1732" s="16"/>
      <c r="B1732" s="16"/>
    </row>
    <row r="1733" spans="1:2" ht="15.75" x14ac:dyDescent="0.2">
      <c r="A1733" s="16"/>
      <c r="B1733" s="16"/>
    </row>
    <row r="1734" spans="1:2" ht="15.75" x14ac:dyDescent="0.2">
      <c r="A1734" s="16"/>
      <c r="B1734" s="16"/>
    </row>
    <row r="1735" spans="1:2" ht="15.75" x14ac:dyDescent="0.2">
      <c r="A1735" s="16"/>
      <c r="B1735" s="16"/>
    </row>
    <row r="1736" spans="1:2" ht="15.75" x14ac:dyDescent="0.2">
      <c r="A1736" s="16"/>
      <c r="B1736" s="16"/>
    </row>
    <row r="1737" spans="1:2" ht="15.75" x14ac:dyDescent="0.2">
      <c r="A1737" s="16"/>
      <c r="B1737" s="16"/>
    </row>
    <row r="1738" spans="1:2" ht="15.75" x14ac:dyDescent="0.2">
      <c r="A1738" s="16"/>
      <c r="B1738" s="16"/>
    </row>
    <row r="1739" spans="1:2" ht="15.75" x14ac:dyDescent="0.2">
      <c r="A1739" s="16"/>
      <c r="B1739" s="16"/>
    </row>
    <row r="1740" spans="1:2" ht="15.75" x14ac:dyDescent="0.2">
      <c r="A1740" s="16"/>
      <c r="B1740" s="16"/>
    </row>
    <row r="1741" spans="1:2" ht="15.75" x14ac:dyDescent="0.2">
      <c r="A1741" s="16"/>
      <c r="B1741" s="16"/>
    </row>
    <row r="1742" spans="1:2" ht="15.75" x14ac:dyDescent="0.2">
      <c r="A1742" s="16"/>
      <c r="B1742" s="16"/>
    </row>
    <row r="1743" spans="1:2" ht="15.75" x14ac:dyDescent="0.2">
      <c r="A1743" s="16"/>
      <c r="B1743" s="16"/>
    </row>
    <row r="1744" spans="1:2" ht="15.75" x14ac:dyDescent="0.2">
      <c r="A1744" s="16"/>
      <c r="B1744" s="16"/>
    </row>
    <row r="1745" spans="1:2" ht="15.75" x14ac:dyDescent="0.2">
      <c r="A1745" s="16"/>
      <c r="B1745" s="16"/>
    </row>
    <row r="1746" spans="1:2" ht="15.75" x14ac:dyDescent="0.2">
      <c r="A1746" s="16"/>
      <c r="B1746" s="16"/>
    </row>
    <row r="1747" spans="1:2" ht="15.75" x14ac:dyDescent="0.2">
      <c r="A1747" s="16"/>
      <c r="B1747" s="16"/>
    </row>
    <row r="1748" spans="1:2" ht="15.75" x14ac:dyDescent="0.2">
      <c r="A1748" s="16"/>
      <c r="B1748" s="16"/>
    </row>
    <row r="1749" spans="1:2" ht="15.75" x14ac:dyDescent="0.2">
      <c r="A1749" s="16"/>
      <c r="B1749" s="16"/>
    </row>
    <row r="1750" spans="1:2" ht="15.75" x14ac:dyDescent="0.2">
      <c r="A1750" s="16"/>
      <c r="B1750" s="16"/>
    </row>
    <row r="1751" spans="1:2" ht="15.75" x14ac:dyDescent="0.2">
      <c r="A1751" s="16"/>
      <c r="B1751" s="16"/>
    </row>
    <row r="1752" spans="1:2" ht="15.75" x14ac:dyDescent="0.2">
      <c r="A1752" s="16"/>
      <c r="B1752" s="16"/>
    </row>
    <row r="1753" spans="1:2" ht="15.75" x14ac:dyDescent="0.2">
      <c r="A1753" s="16"/>
      <c r="B1753" s="16"/>
    </row>
    <row r="1754" spans="1:2" ht="15.75" x14ac:dyDescent="0.2">
      <c r="A1754" s="16"/>
      <c r="B1754" s="16"/>
    </row>
    <row r="1755" spans="1:2" ht="15.75" x14ac:dyDescent="0.2">
      <c r="A1755" s="16"/>
      <c r="B1755" s="16"/>
    </row>
    <row r="1756" spans="1:2" ht="15.75" x14ac:dyDescent="0.2">
      <c r="A1756" s="16"/>
      <c r="B1756" s="16"/>
    </row>
    <row r="1757" spans="1:2" ht="15.75" x14ac:dyDescent="0.2">
      <c r="A1757" s="16"/>
      <c r="B1757" s="16"/>
    </row>
    <row r="1758" spans="1:2" ht="15.75" x14ac:dyDescent="0.2">
      <c r="A1758" s="16"/>
      <c r="B1758" s="16"/>
    </row>
    <row r="1759" spans="1:2" ht="15.75" x14ac:dyDescent="0.2">
      <c r="A1759" s="16"/>
      <c r="B1759" s="16"/>
    </row>
    <row r="1760" spans="1:2" ht="15.75" x14ac:dyDescent="0.2">
      <c r="A1760" s="16"/>
      <c r="B1760" s="16"/>
    </row>
    <row r="1761" spans="1:2" ht="15.75" x14ac:dyDescent="0.2">
      <c r="A1761" s="16"/>
      <c r="B1761" s="16"/>
    </row>
    <row r="1762" spans="1:2" ht="15.75" x14ac:dyDescent="0.2">
      <c r="A1762" s="16"/>
      <c r="B1762" s="16"/>
    </row>
    <row r="1763" spans="1:2" ht="15.75" x14ac:dyDescent="0.2">
      <c r="A1763" s="16"/>
      <c r="B1763" s="16"/>
    </row>
    <row r="1764" spans="1:2" ht="15.75" x14ac:dyDescent="0.2">
      <c r="A1764" s="16"/>
      <c r="B1764" s="16"/>
    </row>
    <row r="1765" spans="1:2" ht="15.75" x14ac:dyDescent="0.2">
      <c r="A1765" s="16"/>
      <c r="B1765" s="16"/>
    </row>
    <row r="1766" spans="1:2" ht="15.75" x14ac:dyDescent="0.2">
      <c r="A1766" s="16"/>
      <c r="B1766" s="16"/>
    </row>
    <row r="1767" spans="1:2" ht="15.75" x14ac:dyDescent="0.2">
      <c r="A1767" s="16"/>
      <c r="B1767" s="16"/>
    </row>
    <row r="1768" spans="1:2" ht="15.75" x14ac:dyDescent="0.2">
      <c r="A1768" s="16"/>
      <c r="B1768" s="16"/>
    </row>
    <row r="1769" spans="1:2" ht="15.75" x14ac:dyDescent="0.2">
      <c r="A1769" s="16"/>
      <c r="B1769" s="16"/>
    </row>
    <row r="1770" spans="1:2" ht="15.75" x14ac:dyDescent="0.2">
      <c r="A1770" s="16"/>
      <c r="B1770" s="16"/>
    </row>
    <row r="1771" spans="1:2" ht="15.75" x14ac:dyDescent="0.2">
      <c r="A1771" s="16"/>
      <c r="B1771" s="16"/>
    </row>
    <row r="1772" spans="1:2" ht="15.75" x14ac:dyDescent="0.2">
      <c r="A1772" s="16"/>
      <c r="B1772" s="16"/>
    </row>
    <row r="1773" spans="1:2" ht="15.75" x14ac:dyDescent="0.2">
      <c r="A1773" s="16"/>
      <c r="B1773" s="16"/>
    </row>
    <row r="1774" spans="1:2" ht="15.75" x14ac:dyDescent="0.2">
      <c r="A1774" s="16"/>
      <c r="B1774" s="16"/>
    </row>
    <row r="1775" spans="1:2" ht="15.75" x14ac:dyDescent="0.2">
      <c r="A1775" s="16"/>
      <c r="B1775" s="16"/>
    </row>
    <row r="1776" spans="1:2" ht="15.75" x14ac:dyDescent="0.2">
      <c r="A1776" s="16"/>
      <c r="B1776" s="16"/>
    </row>
    <row r="1777" spans="1:2" ht="15.75" x14ac:dyDescent="0.2">
      <c r="A1777" s="16"/>
      <c r="B1777" s="16"/>
    </row>
    <row r="1778" spans="1:2" ht="15.75" x14ac:dyDescent="0.2">
      <c r="A1778" s="16"/>
      <c r="B1778" s="16"/>
    </row>
    <row r="1779" spans="1:2" ht="15.75" x14ac:dyDescent="0.2">
      <c r="A1779" s="16"/>
      <c r="B1779" s="16"/>
    </row>
    <row r="1780" spans="1:2" ht="15.75" x14ac:dyDescent="0.2">
      <c r="A1780" s="16"/>
      <c r="B1780" s="16"/>
    </row>
    <row r="1781" spans="1:2" ht="15.75" x14ac:dyDescent="0.2">
      <c r="A1781" s="16"/>
      <c r="B1781" s="16"/>
    </row>
    <row r="1782" spans="1:2" ht="15.75" x14ac:dyDescent="0.2">
      <c r="A1782" s="16"/>
      <c r="B1782" s="16"/>
    </row>
    <row r="1783" spans="1:2" ht="15.75" x14ac:dyDescent="0.2">
      <c r="A1783" s="16"/>
      <c r="B1783" s="16"/>
    </row>
    <row r="1784" spans="1:2" ht="15.75" x14ac:dyDescent="0.2">
      <c r="A1784" s="16"/>
      <c r="B1784" s="16"/>
    </row>
    <row r="1785" spans="1:2" ht="15.75" x14ac:dyDescent="0.2">
      <c r="A1785" s="16"/>
      <c r="B1785" s="16"/>
    </row>
    <row r="1786" spans="1:2" ht="15.75" x14ac:dyDescent="0.2">
      <c r="A1786" s="16"/>
      <c r="B1786" s="16"/>
    </row>
    <row r="1787" spans="1:2" ht="15.75" x14ac:dyDescent="0.2">
      <c r="A1787" s="16"/>
      <c r="B1787" s="16"/>
    </row>
    <row r="1788" spans="1:2" ht="15.75" x14ac:dyDescent="0.2">
      <c r="A1788" s="16"/>
      <c r="B1788" s="16"/>
    </row>
    <row r="1789" spans="1:2" ht="15.75" x14ac:dyDescent="0.2">
      <c r="A1789" s="16"/>
      <c r="B1789" s="16"/>
    </row>
    <row r="1790" spans="1:2" ht="15.75" x14ac:dyDescent="0.2">
      <c r="A1790" s="16"/>
      <c r="B1790" s="16"/>
    </row>
    <row r="1791" spans="1:2" ht="15.75" x14ac:dyDescent="0.2">
      <c r="A1791" s="16"/>
      <c r="B1791" s="16"/>
    </row>
    <row r="1792" spans="1:2" ht="15.75" x14ac:dyDescent="0.2">
      <c r="A1792" s="16"/>
      <c r="B1792" s="16"/>
    </row>
    <row r="1793" spans="1:2" ht="15.75" x14ac:dyDescent="0.2">
      <c r="A1793" s="16"/>
      <c r="B1793" s="16"/>
    </row>
    <row r="1794" spans="1:2" ht="15.75" x14ac:dyDescent="0.2">
      <c r="A1794" s="16"/>
      <c r="B1794" s="16"/>
    </row>
    <row r="1795" spans="1:2" ht="15.75" x14ac:dyDescent="0.2">
      <c r="A1795" s="16"/>
      <c r="B1795" s="16"/>
    </row>
    <row r="1796" spans="1:2" ht="15.75" x14ac:dyDescent="0.2">
      <c r="A1796" s="16"/>
      <c r="B1796" s="16"/>
    </row>
    <row r="1797" spans="1:2" ht="15.75" x14ac:dyDescent="0.2">
      <c r="A1797" s="16"/>
      <c r="B1797" s="16"/>
    </row>
    <row r="1798" spans="1:2" ht="15.75" x14ac:dyDescent="0.2">
      <c r="A1798" s="16"/>
      <c r="B1798" s="16"/>
    </row>
    <row r="1799" spans="1:2" ht="15.75" x14ac:dyDescent="0.2">
      <c r="A1799" s="16"/>
      <c r="B1799" s="16"/>
    </row>
    <row r="1800" spans="1:2" ht="15.75" x14ac:dyDescent="0.2">
      <c r="A1800" s="16"/>
      <c r="B1800" s="16"/>
    </row>
    <row r="1801" spans="1:2" ht="15.75" x14ac:dyDescent="0.2">
      <c r="A1801" s="16"/>
      <c r="B1801" s="16"/>
    </row>
    <row r="1802" spans="1:2" ht="15.75" x14ac:dyDescent="0.2">
      <c r="A1802" s="16"/>
      <c r="B1802" s="16"/>
    </row>
    <row r="1803" spans="1:2" ht="15.75" x14ac:dyDescent="0.2">
      <c r="A1803" s="16"/>
      <c r="B1803" s="16"/>
    </row>
    <row r="1804" spans="1:2" ht="15.75" x14ac:dyDescent="0.2">
      <c r="A1804" s="16"/>
      <c r="B1804" s="16"/>
    </row>
    <row r="1805" spans="1:2" ht="15.75" x14ac:dyDescent="0.2">
      <c r="A1805" s="16"/>
      <c r="B1805" s="16"/>
    </row>
    <row r="1806" spans="1:2" ht="15.75" x14ac:dyDescent="0.2">
      <c r="A1806" s="16"/>
      <c r="B1806" s="16"/>
    </row>
    <row r="1807" spans="1:2" ht="15.75" x14ac:dyDescent="0.2">
      <c r="A1807" s="16"/>
      <c r="B1807" s="16"/>
    </row>
    <row r="1808" spans="1:2" ht="15.75" x14ac:dyDescent="0.2">
      <c r="A1808" s="16"/>
      <c r="B1808" s="16"/>
    </row>
    <row r="1809" spans="1:2" ht="15.75" x14ac:dyDescent="0.2">
      <c r="A1809" s="16"/>
      <c r="B1809" s="16"/>
    </row>
    <row r="1810" spans="1:2" ht="15.75" x14ac:dyDescent="0.2">
      <c r="A1810" s="16"/>
      <c r="B1810" s="16"/>
    </row>
    <row r="1811" spans="1:2" ht="15.75" x14ac:dyDescent="0.2">
      <c r="A1811" s="16"/>
      <c r="B1811" s="16"/>
    </row>
    <row r="1812" spans="1:2" ht="15.75" x14ac:dyDescent="0.2">
      <c r="A1812" s="16"/>
      <c r="B1812" s="16"/>
    </row>
    <row r="1813" spans="1:2" ht="15.75" x14ac:dyDescent="0.2">
      <c r="A1813" s="16"/>
      <c r="B1813" s="16"/>
    </row>
    <row r="1814" spans="1:2" ht="15.75" x14ac:dyDescent="0.2">
      <c r="A1814" s="16"/>
      <c r="B1814" s="16"/>
    </row>
    <row r="1815" spans="1:2" ht="15.75" x14ac:dyDescent="0.2">
      <c r="A1815" s="16"/>
      <c r="B1815" s="16"/>
    </row>
    <row r="1816" spans="1:2" ht="15.75" x14ac:dyDescent="0.2">
      <c r="A1816" s="16"/>
      <c r="B1816" s="16"/>
    </row>
    <row r="1817" spans="1:2" ht="15.75" x14ac:dyDescent="0.2">
      <c r="A1817" s="16"/>
      <c r="B1817" s="16"/>
    </row>
    <row r="1818" spans="1:2" ht="15.75" x14ac:dyDescent="0.2">
      <c r="A1818" s="16"/>
      <c r="B1818" s="16"/>
    </row>
    <row r="1819" spans="1:2" ht="15.75" x14ac:dyDescent="0.2">
      <c r="A1819" s="16"/>
      <c r="B1819" s="16"/>
    </row>
    <row r="1820" spans="1:2" ht="15.75" x14ac:dyDescent="0.2">
      <c r="A1820" s="16"/>
      <c r="B1820" s="16"/>
    </row>
    <row r="1821" spans="1:2" ht="15.75" x14ac:dyDescent="0.2">
      <c r="A1821" s="16"/>
      <c r="B1821" s="16"/>
    </row>
    <row r="1822" spans="1:2" ht="15.75" x14ac:dyDescent="0.2">
      <c r="A1822" s="16"/>
      <c r="B1822" s="16"/>
    </row>
    <row r="1823" spans="1:2" ht="15.75" x14ac:dyDescent="0.2">
      <c r="A1823" s="16"/>
      <c r="B1823" s="16"/>
    </row>
    <row r="1824" spans="1:2" ht="15.75" x14ac:dyDescent="0.2">
      <c r="A1824" s="16"/>
      <c r="B1824" s="16"/>
    </row>
    <row r="1825" spans="1:2" ht="15.75" x14ac:dyDescent="0.2">
      <c r="A1825" s="16"/>
      <c r="B1825" s="16"/>
    </row>
    <row r="1826" spans="1:2" ht="15.75" x14ac:dyDescent="0.2">
      <c r="A1826" s="16"/>
      <c r="B1826" s="16"/>
    </row>
    <row r="1827" spans="1:2" ht="15.75" x14ac:dyDescent="0.2">
      <c r="A1827" s="16"/>
      <c r="B1827" s="16"/>
    </row>
    <row r="1828" spans="1:2" ht="15.75" x14ac:dyDescent="0.2">
      <c r="A1828" s="16"/>
      <c r="B1828" s="16"/>
    </row>
    <row r="1829" spans="1:2" ht="15.75" x14ac:dyDescent="0.2">
      <c r="A1829" s="16"/>
      <c r="B1829" s="16"/>
    </row>
    <row r="1830" spans="1:2" ht="15.75" x14ac:dyDescent="0.2">
      <c r="A1830" s="16"/>
      <c r="B1830" s="16"/>
    </row>
    <row r="1831" spans="1:2" ht="15.75" x14ac:dyDescent="0.2">
      <c r="A1831" s="16"/>
      <c r="B1831" s="16"/>
    </row>
    <row r="1832" spans="1:2" ht="15.75" x14ac:dyDescent="0.2">
      <c r="A1832" s="16"/>
      <c r="B1832" s="16"/>
    </row>
    <row r="1833" spans="1:2" ht="15.75" x14ac:dyDescent="0.2">
      <c r="A1833" s="16"/>
      <c r="B1833" s="16"/>
    </row>
    <row r="1834" spans="1:2" ht="15.75" x14ac:dyDescent="0.2">
      <c r="A1834" s="16"/>
      <c r="B1834" s="16"/>
    </row>
    <row r="1835" spans="1:2" ht="15.75" x14ac:dyDescent="0.2">
      <c r="A1835" s="16"/>
      <c r="B1835" s="16"/>
    </row>
    <row r="1836" spans="1:2" ht="15.75" x14ac:dyDescent="0.2">
      <c r="A1836" s="16"/>
      <c r="B1836" s="16"/>
    </row>
    <row r="1837" spans="1:2" ht="15.75" x14ac:dyDescent="0.2">
      <c r="A1837" s="16"/>
      <c r="B1837" s="16"/>
    </row>
    <row r="1838" spans="1:2" ht="15.75" x14ac:dyDescent="0.2">
      <c r="A1838" s="16"/>
      <c r="B1838" s="16"/>
    </row>
    <row r="1839" spans="1:2" ht="15.75" x14ac:dyDescent="0.2">
      <c r="A1839" s="16"/>
      <c r="B1839" s="16"/>
    </row>
    <row r="1840" spans="1:2" ht="15.75" x14ac:dyDescent="0.2">
      <c r="A1840" s="16"/>
      <c r="B1840" s="16"/>
    </row>
    <row r="1841" spans="1:2" ht="15.75" x14ac:dyDescent="0.2">
      <c r="A1841" s="16"/>
      <c r="B1841" s="16"/>
    </row>
    <row r="1842" spans="1:2" ht="15.75" x14ac:dyDescent="0.2">
      <c r="A1842" s="16"/>
      <c r="B1842" s="16"/>
    </row>
    <row r="1843" spans="1:2" ht="15.75" x14ac:dyDescent="0.2">
      <c r="A1843" s="16"/>
      <c r="B1843" s="16"/>
    </row>
    <row r="1844" spans="1:2" ht="15.75" x14ac:dyDescent="0.2">
      <c r="A1844" s="16"/>
      <c r="B1844" s="16"/>
    </row>
    <row r="1845" spans="1:2" ht="15.75" x14ac:dyDescent="0.2">
      <c r="A1845" s="16"/>
      <c r="B1845" s="16"/>
    </row>
    <row r="1846" spans="1:2" ht="15.75" x14ac:dyDescent="0.2">
      <c r="A1846" s="16"/>
      <c r="B1846" s="16"/>
    </row>
    <row r="1847" spans="1:2" ht="15.75" x14ac:dyDescent="0.2">
      <c r="A1847" s="16"/>
      <c r="B1847" s="16"/>
    </row>
    <row r="1848" spans="1:2" ht="15.75" x14ac:dyDescent="0.2">
      <c r="A1848" s="16"/>
      <c r="B1848" s="16"/>
    </row>
    <row r="1849" spans="1:2" ht="15.75" x14ac:dyDescent="0.2">
      <c r="A1849" s="16"/>
      <c r="B1849" s="16"/>
    </row>
    <row r="1850" spans="1:2" ht="15.75" x14ac:dyDescent="0.2">
      <c r="A1850" s="16"/>
      <c r="B1850" s="16"/>
    </row>
    <row r="1851" spans="1:2" ht="15.75" x14ac:dyDescent="0.2">
      <c r="A1851" s="16"/>
      <c r="B1851" s="16"/>
    </row>
    <row r="1852" spans="1:2" ht="15.75" x14ac:dyDescent="0.2">
      <c r="A1852" s="16"/>
      <c r="B1852" s="16"/>
    </row>
    <row r="1853" spans="1:2" ht="15.75" x14ac:dyDescent="0.2">
      <c r="A1853" s="16"/>
      <c r="B1853" s="16"/>
    </row>
    <row r="1854" spans="1:2" ht="15.75" x14ac:dyDescent="0.2">
      <c r="A1854" s="16"/>
      <c r="B1854" s="16"/>
    </row>
    <row r="1855" spans="1:2" ht="15.75" x14ac:dyDescent="0.2">
      <c r="A1855" s="16"/>
      <c r="B1855" s="16"/>
    </row>
  </sheetData>
  <mergeCells count="7">
    <mergeCell ref="A12:B12"/>
    <mergeCell ref="A41:B41"/>
    <mergeCell ref="A10:B10"/>
    <mergeCell ref="A1:D1"/>
    <mergeCell ref="A3:D3"/>
    <mergeCell ref="A4:D4"/>
    <mergeCell ref="B7:D7"/>
  </mergeCells>
  <phoneticPr fontId="21" type="noConversion"/>
  <printOptions horizontalCentered="1"/>
  <pageMargins left="0" right="0" top="0.59055118110236227" bottom="0.39370078740157483" header="0.51181102362204722" footer="0.51181102362204722"/>
  <pageSetup paperSize="9" orientation="portrait" blackAndWhite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F20"/>
  <sheetViews>
    <sheetView tabSelected="1" workbookViewId="0">
      <selection activeCell="H23" sqref="H23"/>
    </sheetView>
  </sheetViews>
  <sheetFormatPr defaultRowHeight="12.75" x14ac:dyDescent="0.2"/>
  <cols>
    <col min="1" max="1" width="46.28515625" customWidth="1"/>
    <col min="2" max="4" width="12.7109375" customWidth="1"/>
    <col min="257" max="257" width="46.28515625" customWidth="1"/>
    <col min="258" max="260" width="12.7109375" customWidth="1"/>
    <col min="513" max="513" width="46.28515625" customWidth="1"/>
    <col min="514" max="516" width="12.7109375" customWidth="1"/>
    <col min="769" max="769" width="46.28515625" customWidth="1"/>
    <col min="770" max="772" width="12.7109375" customWidth="1"/>
    <col min="1025" max="1025" width="46.28515625" customWidth="1"/>
    <col min="1026" max="1028" width="12.7109375" customWidth="1"/>
    <col min="1281" max="1281" width="46.28515625" customWidth="1"/>
    <col min="1282" max="1284" width="12.7109375" customWidth="1"/>
    <col min="1537" max="1537" width="46.28515625" customWidth="1"/>
    <col min="1538" max="1540" width="12.7109375" customWidth="1"/>
    <col min="1793" max="1793" width="46.28515625" customWidth="1"/>
    <col min="1794" max="1796" width="12.7109375" customWidth="1"/>
    <col min="2049" max="2049" width="46.28515625" customWidth="1"/>
    <col min="2050" max="2052" width="12.7109375" customWidth="1"/>
    <col min="2305" max="2305" width="46.28515625" customWidth="1"/>
    <col min="2306" max="2308" width="12.7109375" customWidth="1"/>
    <col min="2561" max="2561" width="46.28515625" customWidth="1"/>
    <col min="2562" max="2564" width="12.7109375" customWidth="1"/>
    <col min="2817" max="2817" width="46.28515625" customWidth="1"/>
    <col min="2818" max="2820" width="12.7109375" customWidth="1"/>
    <col min="3073" max="3073" width="46.28515625" customWidth="1"/>
    <col min="3074" max="3076" width="12.7109375" customWidth="1"/>
    <col min="3329" max="3329" width="46.28515625" customWidth="1"/>
    <col min="3330" max="3332" width="12.7109375" customWidth="1"/>
    <col min="3585" max="3585" width="46.28515625" customWidth="1"/>
    <col min="3586" max="3588" width="12.7109375" customWidth="1"/>
    <col min="3841" max="3841" width="46.28515625" customWidth="1"/>
    <col min="3842" max="3844" width="12.7109375" customWidth="1"/>
    <col min="4097" max="4097" width="46.28515625" customWidth="1"/>
    <col min="4098" max="4100" width="12.7109375" customWidth="1"/>
    <col min="4353" max="4353" width="46.28515625" customWidth="1"/>
    <col min="4354" max="4356" width="12.7109375" customWidth="1"/>
    <col min="4609" max="4609" width="46.28515625" customWidth="1"/>
    <col min="4610" max="4612" width="12.7109375" customWidth="1"/>
    <col min="4865" max="4865" width="46.28515625" customWidth="1"/>
    <col min="4866" max="4868" width="12.7109375" customWidth="1"/>
    <col min="5121" max="5121" width="46.28515625" customWidth="1"/>
    <col min="5122" max="5124" width="12.7109375" customWidth="1"/>
    <col min="5377" max="5377" width="46.28515625" customWidth="1"/>
    <col min="5378" max="5380" width="12.7109375" customWidth="1"/>
    <col min="5633" max="5633" width="46.28515625" customWidth="1"/>
    <col min="5634" max="5636" width="12.7109375" customWidth="1"/>
    <col min="5889" max="5889" width="46.28515625" customWidth="1"/>
    <col min="5890" max="5892" width="12.7109375" customWidth="1"/>
    <col min="6145" max="6145" width="46.28515625" customWidth="1"/>
    <col min="6146" max="6148" width="12.7109375" customWidth="1"/>
    <col min="6401" max="6401" width="46.28515625" customWidth="1"/>
    <col min="6402" max="6404" width="12.7109375" customWidth="1"/>
    <col min="6657" max="6657" width="46.28515625" customWidth="1"/>
    <col min="6658" max="6660" width="12.7109375" customWidth="1"/>
    <col min="6913" max="6913" width="46.28515625" customWidth="1"/>
    <col min="6914" max="6916" width="12.7109375" customWidth="1"/>
    <col min="7169" max="7169" width="46.28515625" customWidth="1"/>
    <col min="7170" max="7172" width="12.7109375" customWidth="1"/>
    <col min="7425" max="7425" width="46.28515625" customWidth="1"/>
    <col min="7426" max="7428" width="12.7109375" customWidth="1"/>
    <col min="7681" max="7681" width="46.28515625" customWidth="1"/>
    <col min="7682" max="7684" width="12.7109375" customWidth="1"/>
    <col min="7937" max="7937" width="46.28515625" customWidth="1"/>
    <col min="7938" max="7940" width="12.7109375" customWidth="1"/>
    <col min="8193" max="8193" width="46.28515625" customWidth="1"/>
    <col min="8194" max="8196" width="12.7109375" customWidth="1"/>
    <col min="8449" max="8449" width="46.28515625" customWidth="1"/>
    <col min="8450" max="8452" width="12.7109375" customWidth="1"/>
    <col min="8705" max="8705" width="46.28515625" customWidth="1"/>
    <col min="8706" max="8708" width="12.7109375" customWidth="1"/>
    <col min="8961" max="8961" width="46.28515625" customWidth="1"/>
    <col min="8962" max="8964" width="12.7109375" customWidth="1"/>
    <col min="9217" max="9217" width="46.28515625" customWidth="1"/>
    <col min="9218" max="9220" width="12.7109375" customWidth="1"/>
    <col min="9473" max="9473" width="46.28515625" customWidth="1"/>
    <col min="9474" max="9476" width="12.7109375" customWidth="1"/>
    <col min="9729" max="9729" width="46.28515625" customWidth="1"/>
    <col min="9730" max="9732" width="12.7109375" customWidth="1"/>
    <col min="9985" max="9985" width="46.28515625" customWidth="1"/>
    <col min="9986" max="9988" width="12.7109375" customWidth="1"/>
    <col min="10241" max="10241" width="46.28515625" customWidth="1"/>
    <col min="10242" max="10244" width="12.7109375" customWidth="1"/>
    <col min="10497" max="10497" width="46.28515625" customWidth="1"/>
    <col min="10498" max="10500" width="12.7109375" customWidth="1"/>
    <col min="10753" max="10753" width="46.28515625" customWidth="1"/>
    <col min="10754" max="10756" width="12.7109375" customWidth="1"/>
    <col min="11009" max="11009" width="46.28515625" customWidth="1"/>
    <col min="11010" max="11012" width="12.7109375" customWidth="1"/>
    <col min="11265" max="11265" width="46.28515625" customWidth="1"/>
    <col min="11266" max="11268" width="12.7109375" customWidth="1"/>
    <col min="11521" max="11521" width="46.28515625" customWidth="1"/>
    <col min="11522" max="11524" width="12.7109375" customWidth="1"/>
    <col min="11777" max="11777" width="46.28515625" customWidth="1"/>
    <col min="11778" max="11780" width="12.7109375" customWidth="1"/>
    <col min="12033" max="12033" width="46.28515625" customWidth="1"/>
    <col min="12034" max="12036" width="12.7109375" customWidth="1"/>
    <col min="12289" max="12289" width="46.28515625" customWidth="1"/>
    <col min="12290" max="12292" width="12.7109375" customWidth="1"/>
    <col min="12545" max="12545" width="46.28515625" customWidth="1"/>
    <col min="12546" max="12548" width="12.7109375" customWidth="1"/>
    <col min="12801" max="12801" width="46.28515625" customWidth="1"/>
    <col min="12802" max="12804" width="12.7109375" customWidth="1"/>
    <col min="13057" max="13057" width="46.28515625" customWidth="1"/>
    <col min="13058" max="13060" width="12.7109375" customWidth="1"/>
    <col min="13313" max="13313" width="46.28515625" customWidth="1"/>
    <col min="13314" max="13316" width="12.7109375" customWidth="1"/>
    <col min="13569" max="13569" width="46.28515625" customWidth="1"/>
    <col min="13570" max="13572" width="12.7109375" customWidth="1"/>
    <col min="13825" max="13825" width="46.28515625" customWidth="1"/>
    <col min="13826" max="13828" width="12.7109375" customWidth="1"/>
    <col min="14081" max="14081" width="46.28515625" customWidth="1"/>
    <col min="14082" max="14084" width="12.7109375" customWidth="1"/>
    <col min="14337" max="14337" width="46.28515625" customWidth="1"/>
    <col min="14338" max="14340" width="12.7109375" customWidth="1"/>
    <col min="14593" max="14593" width="46.28515625" customWidth="1"/>
    <col min="14594" max="14596" width="12.7109375" customWidth="1"/>
    <col min="14849" max="14849" width="46.28515625" customWidth="1"/>
    <col min="14850" max="14852" width="12.7109375" customWidth="1"/>
    <col min="15105" max="15105" width="46.28515625" customWidth="1"/>
    <col min="15106" max="15108" width="12.7109375" customWidth="1"/>
    <col min="15361" max="15361" width="46.28515625" customWidth="1"/>
    <col min="15362" max="15364" width="12.7109375" customWidth="1"/>
    <col min="15617" max="15617" width="46.28515625" customWidth="1"/>
    <col min="15618" max="15620" width="12.7109375" customWidth="1"/>
    <col min="15873" max="15873" width="46.28515625" customWidth="1"/>
    <col min="15874" max="15876" width="12.7109375" customWidth="1"/>
    <col min="16129" max="16129" width="46.28515625" customWidth="1"/>
    <col min="16130" max="16132" width="12.7109375" customWidth="1"/>
  </cols>
  <sheetData>
    <row r="1" spans="1:6" ht="15" x14ac:dyDescent="0.2">
      <c r="C1" s="217" t="s">
        <v>198</v>
      </c>
      <c r="D1" s="217"/>
      <c r="E1" s="184"/>
      <c r="F1" s="184"/>
    </row>
    <row r="3" spans="1:6" ht="27" customHeight="1" x14ac:dyDescent="0.2">
      <c r="A3" s="218" t="s">
        <v>75</v>
      </c>
      <c r="B3" s="218"/>
      <c r="C3" s="218"/>
      <c r="D3" s="218"/>
    </row>
    <row r="4" spans="1:6" ht="36" customHeight="1" x14ac:dyDescent="0.2">
      <c r="C4" s="219" t="s">
        <v>45</v>
      </c>
      <c r="D4" s="219"/>
    </row>
    <row r="5" spans="1:6" ht="25.5" x14ac:dyDescent="0.2">
      <c r="A5" s="185" t="s">
        <v>24</v>
      </c>
      <c r="B5" s="42" t="s">
        <v>171</v>
      </c>
      <c r="C5" s="42" t="s">
        <v>203</v>
      </c>
      <c r="D5" s="42" t="s">
        <v>169</v>
      </c>
    </row>
    <row r="6" spans="1:6" ht="24.95" customHeight="1" x14ac:dyDescent="0.2">
      <c r="A6" s="186" t="s">
        <v>199</v>
      </c>
      <c r="B6" s="187">
        <f>SUM(B7)</f>
        <v>9454</v>
      </c>
      <c r="C6" s="187">
        <f>SUM(C7)</f>
        <v>3221</v>
      </c>
      <c r="D6" s="187">
        <f>SUM(D7)</f>
        <v>12675</v>
      </c>
    </row>
    <row r="7" spans="1:6" ht="24.95" customHeight="1" x14ac:dyDescent="0.2">
      <c r="A7" s="46" t="s">
        <v>64</v>
      </c>
      <c r="B7" s="47">
        <v>9454</v>
      </c>
      <c r="C7" s="47">
        <f>244+13523+12000-11647-5245-66-8-3866-2754+1040</f>
        <v>3221</v>
      </c>
      <c r="D7" s="47">
        <f>B7+C7</f>
        <v>12675</v>
      </c>
    </row>
    <row r="8" spans="1:6" ht="24.95" customHeight="1" x14ac:dyDescent="0.2">
      <c r="A8" s="186" t="s">
        <v>200</v>
      </c>
      <c r="B8" s="187">
        <f>SUM(B9:B13)</f>
        <v>1228</v>
      </c>
      <c r="C8" s="187">
        <f t="shared" ref="C8:D8" si="0">SUM(C9:C13)</f>
        <v>24681</v>
      </c>
      <c r="D8" s="187">
        <f t="shared" si="0"/>
        <v>25909</v>
      </c>
    </row>
    <row r="9" spans="1:6" ht="24.95" customHeight="1" x14ac:dyDescent="0.2">
      <c r="A9" s="46" t="s">
        <v>65</v>
      </c>
      <c r="B9" s="47">
        <v>0</v>
      </c>
      <c r="C9" s="47"/>
      <c r="D9" s="47">
        <f>B9+C9</f>
        <v>0</v>
      </c>
    </row>
    <row r="10" spans="1:6" ht="24.95" customHeight="1" x14ac:dyDescent="0.2">
      <c r="A10" s="46" t="s">
        <v>66</v>
      </c>
      <c r="B10" s="47">
        <v>0</v>
      </c>
      <c r="C10" s="47"/>
      <c r="D10" s="47">
        <f>B10+C10</f>
        <v>0</v>
      </c>
    </row>
    <row r="11" spans="1:6" ht="24.95" customHeight="1" x14ac:dyDescent="0.2">
      <c r="A11" s="46" t="s">
        <v>67</v>
      </c>
      <c r="B11" s="47">
        <v>0</v>
      </c>
      <c r="C11" s="47"/>
      <c r="D11" s="47">
        <f>B11+C11</f>
        <v>0</v>
      </c>
    </row>
    <row r="12" spans="1:6" ht="24.95" customHeight="1" x14ac:dyDescent="0.2">
      <c r="A12" s="46" t="s">
        <v>204</v>
      </c>
      <c r="B12" s="47">
        <v>1228</v>
      </c>
      <c r="C12" s="47">
        <f>467+876+1173</f>
        <v>2516</v>
      </c>
      <c r="D12" s="47">
        <f>B12+C12</f>
        <v>3744</v>
      </c>
    </row>
    <row r="13" spans="1:6" ht="24.95" customHeight="1" x14ac:dyDescent="0.2">
      <c r="A13" s="46" t="s">
        <v>207</v>
      </c>
      <c r="B13" s="47">
        <v>0</v>
      </c>
      <c r="C13" s="47">
        <v>22165</v>
      </c>
      <c r="D13" s="47">
        <f>B13+C13</f>
        <v>22165</v>
      </c>
    </row>
    <row r="14" spans="1:6" ht="24.95" customHeight="1" x14ac:dyDescent="0.2">
      <c r="A14" s="186" t="s">
        <v>201</v>
      </c>
      <c r="B14" s="187">
        <f>SUM(B15:B19)</f>
        <v>29512</v>
      </c>
      <c r="C14" s="187">
        <f>SUM(C15:C19)</f>
        <v>0</v>
      </c>
      <c r="D14" s="187">
        <f>SUM(D15:D19)</f>
        <v>29512</v>
      </c>
    </row>
    <row r="15" spans="1:6" ht="24.95" customHeight="1" x14ac:dyDescent="0.2">
      <c r="A15" s="46" t="s">
        <v>68</v>
      </c>
      <c r="B15" s="47">
        <v>581</v>
      </c>
      <c r="C15" s="47"/>
      <c r="D15" s="47">
        <v>581</v>
      </c>
    </row>
    <row r="16" spans="1:6" ht="24.95" customHeight="1" x14ac:dyDescent="0.2">
      <c r="A16" s="46" t="s">
        <v>69</v>
      </c>
      <c r="B16" s="47">
        <v>766</v>
      </c>
      <c r="C16" s="47"/>
      <c r="D16" s="47">
        <v>766</v>
      </c>
    </row>
    <row r="17" spans="1:4" ht="24.95" customHeight="1" x14ac:dyDescent="0.2">
      <c r="A17" s="46" t="s">
        <v>70</v>
      </c>
      <c r="B17" s="47">
        <v>11106</v>
      </c>
      <c r="C17" s="47"/>
      <c r="D17" s="47">
        <v>11106</v>
      </c>
    </row>
    <row r="18" spans="1:4" ht="24.95" customHeight="1" x14ac:dyDescent="0.2">
      <c r="A18" s="46" t="s">
        <v>71</v>
      </c>
      <c r="B18" s="47">
        <v>1059</v>
      </c>
      <c r="C18" s="47"/>
      <c r="D18" s="47">
        <v>1059</v>
      </c>
    </row>
    <row r="19" spans="1:4" ht="24.95" customHeight="1" x14ac:dyDescent="0.2">
      <c r="A19" s="46" t="s">
        <v>72</v>
      </c>
      <c r="B19" s="47">
        <v>16000</v>
      </c>
      <c r="C19" s="47"/>
      <c r="D19" s="47">
        <v>16000</v>
      </c>
    </row>
    <row r="20" spans="1:4" ht="24.95" customHeight="1" x14ac:dyDescent="0.2">
      <c r="A20" s="48" t="s">
        <v>53</v>
      </c>
      <c r="B20" s="49">
        <f>B14+B8+B6</f>
        <v>40194</v>
      </c>
      <c r="C20" s="49">
        <f>C14+C8+C6</f>
        <v>27902</v>
      </c>
      <c r="D20" s="49">
        <f>D14+D8+D6</f>
        <v>68096</v>
      </c>
    </row>
  </sheetData>
  <mergeCells count="3">
    <mergeCell ref="C1:D1"/>
    <mergeCell ref="A3:D3"/>
    <mergeCell ref="C4:D4"/>
  </mergeCell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8"/>
  <sheetViews>
    <sheetView workbookViewId="0">
      <selection activeCell="H24" sqref="H24"/>
    </sheetView>
  </sheetViews>
  <sheetFormatPr defaultRowHeight="12.75" x14ac:dyDescent="0.2"/>
  <cols>
    <col min="1" max="1" width="46.28515625" customWidth="1"/>
    <col min="2" max="4" width="12.7109375" customWidth="1"/>
  </cols>
  <sheetData>
    <row r="1" spans="1:6" ht="15" x14ac:dyDescent="0.2">
      <c r="C1" s="220" t="s">
        <v>198</v>
      </c>
      <c r="D1" s="220"/>
      <c r="E1" s="168"/>
      <c r="F1" s="168"/>
    </row>
    <row r="3" spans="1:6" ht="27" customHeight="1" x14ac:dyDescent="0.2">
      <c r="A3" s="221" t="s">
        <v>75</v>
      </c>
      <c r="B3" s="221"/>
      <c r="C3" s="221"/>
      <c r="D3" s="221"/>
    </row>
    <row r="4" spans="1:6" ht="36" customHeight="1" x14ac:dyDescent="0.2">
      <c r="C4" s="219" t="s">
        <v>45</v>
      </c>
      <c r="D4" s="219"/>
    </row>
    <row r="5" spans="1:6" ht="25.5" x14ac:dyDescent="0.2">
      <c r="A5" s="43" t="s">
        <v>24</v>
      </c>
      <c r="B5" s="42" t="s">
        <v>60</v>
      </c>
      <c r="C5" s="42" t="s">
        <v>169</v>
      </c>
      <c r="D5" s="42" t="s">
        <v>173</v>
      </c>
    </row>
    <row r="6" spans="1:6" ht="24.95" customHeight="1" x14ac:dyDescent="0.2">
      <c r="A6" s="45" t="s">
        <v>199</v>
      </c>
      <c r="B6" s="44">
        <f>SUM(B7)</f>
        <v>9406</v>
      </c>
      <c r="C6" s="44">
        <f>SUM(C7)</f>
        <v>0</v>
      </c>
      <c r="D6" s="44">
        <f>SUM(D7)</f>
        <v>9406</v>
      </c>
    </row>
    <row r="7" spans="1:6" ht="24.95" customHeight="1" x14ac:dyDescent="0.2">
      <c r="A7" s="46" t="s">
        <v>64</v>
      </c>
      <c r="B7" s="47">
        <v>9406</v>
      </c>
      <c r="C7" s="47"/>
      <c r="D7" s="47">
        <f>B7+C7</f>
        <v>9406</v>
      </c>
    </row>
    <row r="8" spans="1:6" ht="24.95" customHeight="1" x14ac:dyDescent="0.2">
      <c r="A8" s="45" t="s">
        <v>200</v>
      </c>
      <c r="B8" s="44">
        <f>SUM(B9:B11)</f>
        <v>0</v>
      </c>
      <c r="C8" s="44">
        <f>SUM(C9:C11)</f>
        <v>0</v>
      </c>
      <c r="D8" s="44">
        <f>SUM(D9:D11)</f>
        <v>0</v>
      </c>
    </row>
    <row r="9" spans="1:6" ht="24.95" customHeight="1" x14ac:dyDescent="0.2">
      <c r="A9" s="46" t="s">
        <v>65</v>
      </c>
      <c r="B9" s="47">
        <v>0</v>
      </c>
      <c r="C9" s="47"/>
      <c r="D9" s="47">
        <f>B9+C9</f>
        <v>0</v>
      </c>
    </row>
    <row r="10" spans="1:6" ht="24.95" customHeight="1" x14ac:dyDescent="0.2">
      <c r="A10" s="46" t="s">
        <v>66</v>
      </c>
      <c r="B10" s="47">
        <v>0</v>
      </c>
      <c r="C10" s="47"/>
      <c r="D10" s="47">
        <f>B10+C10</f>
        <v>0</v>
      </c>
    </row>
    <row r="11" spans="1:6" ht="24.95" customHeight="1" x14ac:dyDescent="0.2">
      <c r="A11" s="46" t="s">
        <v>67</v>
      </c>
      <c r="B11" s="47">
        <v>0</v>
      </c>
      <c r="C11" s="47"/>
      <c r="D11" s="47">
        <f>B11+C11</f>
        <v>0</v>
      </c>
    </row>
    <row r="12" spans="1:6" ht="24.95" customHeight="1" x14ac:dyDescent="0.2">
      <c r="A12" s="45" t="s">
        <v>201</v>
      </c>
      <c r="B12" s="44">
        <f>SUM(B13:B17)</f>
        <v>29512</v>
      </c>
      <c r="C12" s="44">
        <f>SUM(C13:C17)</f>
        <v>0</v>
      </c>
      <c r="D12" s="44">
        <f>SUM(D13:D17)</f>
        <v>29512</v>
      </c>
    </row>
    <row r="13" spans="1:6" ht="24.95" customHeight="1" x14ac:dyDescent="0.2">
      <c r="A13" s="46" t="s">
        <v>68</v>
      </c>
      <c r="B13" s="47">
        <v>581</v>
      </c>
      <c r="C13" s="47"/>
      <c r="D13" s="47">
        <v>581</v>
      </c>
    </row>
    <row r="14" spans="1:6" ht="24.95" customHeight="1" x14ac:dyDescent="0.2">
      <c r="A14" s="46" t="s">
        <v>69</v>
      </c>
      <c r="B14" s="47">
        <v>766</v>
      </c>
      <c r="C14" s="47"/>
      <c r="D14" s="47">
        <v>766</v>
      </c>
    </row>
    <row r="15" spans="1:6" ht="24.95" customHeight="1" x14ac:dyDescent="0.2">
      <c r="A15" s="46" t="s">
        <v>70</v>
      </c>
      <c r="B15" s="47">
        <v>11106</v>
      </c>
      <c r="C15" s="47"/>
      <c r="D15" s="47">
        <v>11106</v>
      </c>
    </row>
    <row r="16" spans="1:6" ht="24.95" customHeight="1" x14ac:dyDescent="0.2">
      <c r="A16" s="46" t="s">
        <v>71</v>
      </c>
      <c r="B16" s="47">
        <v>1059</v>
      </c>
      <c r="C16" s="47"/>
      <c r="D16" s="47">
        <v>1059</v>
      </c>
    </row>
    <row r="17" spans="1:4" ht="24.95" customHeight="1" x14ac:dyDescent="0.2">
      <c r="A17" s="46" t="s">
        <v>72</v>
      </c>
      <c r="B17" s="47">
        <v>16000</v>
      </c>
      <c r="C17" s="47"/>
      <c r="D17" s="47">
        <v>16000</v>
      </c>
    </row>
    <row r="18" spans="1:4" ht="24.95" customHeight="1" x14ac:dyDescent="0.2">
      <c r="A18" s="48" t="s">
        <v>53</v>
      </c>
      <c r="B18" s="49">
        <f>B12+B8+B6</f>
        <v>38918</v>
      </c>
      <c r="C18" s="49">
        <f>C12+C8+C6</f>
        <v>0</v>
      </c>
      <c r="D18" s="49">
        <f>D12+D8+D6</f>
        <v>38918</v>
      </c>
    </row>
  </sheetData>
  <mergeCells count="3">
    <mergeCell ref="C1:D1"/>
    <mergeCell ref="C4:D4"/>
    <mergeCell ref="A3:D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3</vt:i4>
      </vt:variant>
    </vt:vector>
  </HeadingPairs>
  <TitlesOfParts>
    <vt:vector size="8" baseType="lpstr">
      <vt:lpstr>1 melléklet</vt:lpstr>
      <vt:lpstr>2. melléklet  </vt:lpstr>
      <vt:lpstr>3 melléklet</vt:lpstr>
      <vt:lpstr>4 melléklet (2)</vt:lpstr>
      <vt:lpstr>4 melléklet</vt:lpstr>
      <vt:lpstr>'1 melléklet'!Nyomtatási_cím</vt:lpstr>
      <vt:lpstr>'1 melléklet'!Nyomtatási_terület</vt:lpstr>
      <vt:lpstr>'3 melléklet'!Nyomtatási_terület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Léka Gyuláné</cp:lastModifiedBy>
  <cp:lastPrinted>2015-01-22T13:17:05Z</cp:lastPrinted>
  <dcterms:created xsi:type="dcterms:W3CDTF">1997-01-17T14:02:09Z</dcterms:created>
  <dcterms:modified xsi:type="dcterms:W3CDTF">2015-01-22T13:17:27Z</dcterms:modified>
</cp:coreProperties>
</file>