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7\2017 I. félévi beszámoló\Kt anyag\"/>
    </mc:Choice>
  </mc:AlternateContent>
  <bookViews>
    <workbookView xWindow="360" yWindow="315" windowWidth="12120" windowHeight="8640" tabRatio="599"/>
  </bookViews>
  <sheets>
    <sheet name="1 melléklet" sheetId="23" r:id="rId1"/>
    <sheet name="2 melléklet" sheetId="17" r:id="rId2"/>
    <sheet name="3 melléklet" sheetId="3" r:id="rId3"/>
    <sheet name="4 tábla segély " sheetId="27" r:id="rId4"/>
    <sheet name="5 mell adó" sheetId="26" r:id="rId5"/>
    <sheet name="6 mell  (2)" sheetId="30" r:id="rId6"/>
  </sheets>
  <externalReferences>
    <externalReference r:id="rId7"/>
  </externalReferences>
  <definedNames>
    <definedName name="BuiltIn_Print_Area___1" localSheetId="5">#REF!</definedName>
    <definedName name="BuiltIn_Print_Area___1">#REF!</definedName>
    <definedName name="BuiltIn_Print_Area___3">"$2_tábla.$a$1:$iv$#ref!"</definedName>
    <definedName name="BuiltIn_Print_Titles___1" localSheetId="5">#REF!</definedName>
    <definedName name="BuiltIn_Print_Titles___1">#REF!</definedName>
    <definedName name="BuiltIn_Print_Titles___3" localSheetId="5">#REF!</definedName>
    <definedName name="BuiltIn_Print_Titles___3">#REF!</definedName>
    <definedName name="BuiltIn_Print_Titles___4" localSheetId="5">#REF!</definedName>
    <definedName name="BuiltIn_Print_Titles___4">#REF!</definedName>
    <definedName name="BuiltIn_Print_Titles___6" localSheetId="5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Titles" localSheetId="3">'4 tábla segély '!$A:$A,'4 tábla segély '!$4:$4</definedName>
    <definedName name="_xlnm.Print_Titles" localSheetId="4">'5 mell adó'!$A:$A</definedName>
    <definedName name="_xlnm.Print_Area" localSheetId="0">'1 melléklet'!$B$1:$BF$57</definedName>
    <definedName name="_xlnm.Print_Area" localSheetId="1">'2 melléklet'!$A$1:$F$60</definedName>
    <definedName name="_xlnm.Print_Area" localSheetId="2">'3 melléklet'!$A$1:$D$20</definedName>
    <definedName name="_xlnm.Print_Area" localSheetId="3">'4 tábla segély '!$A$1:$Z$25</definedName>
    <definedName name="_xlnm.Print_Area" localSheetId="4">'5 mell adó'!$A$1:$M$16</definedName>
  </definedNames>
  <calcPr calcId="162913"/>
</workbook>
</file>

<file path=xl/calcChain.xml><?xml version="1.0" encoding="utf-8"?>
<calcChain xmlns="http://schemas.openxmlformats.org/spreadsheetml/2006/main">
  <c r="D12" i="23" l="1"/>
  <c r="D13" i="23"/>
  <c r="W45" i="23" l="1"/>
  <c r="W47" i="23"/>
  <c r="AE47" i="23"/>
  <c r="AE48" i="23"/>
  <c r="AE45" i="23"/>
  <c r="AM47" i="23"/>
  <c r="AM48" i="23"/>
  <c r="AM45" i="23"/>
  <c r="AU45" i="23"/>
  <c r="AU47" i="23"/>
  <c r="AU48" i="23"/>
  <c r="BC48" i="23"/>
  <c r="BC38" i="23"/>
  <c r="BC27" i="23"/>
  <c r="BC12" i="23"/>
  <c r="AZ10" i="23" l="1"/>
  <c r="I18" i="30"/>
  <c r="J18" i="30" s="1"/>
  <c r="H18" i="30"/>
  <c r="G18" i="30"/>
  <c r="J17" i="30"/>
  <c r="J16" i="30"/>
  <c r="J15" i="30"/>
  <c r="J14" i="30"/>
  <c r="J13" i="30"/>
  <c r="J12" i="30"/>
  <c r="J11" i="30"/>
  <c r="J10" i="30"/>
  <c r="J9" i="30"/>
  <c r="J8" i="30"/>
  <c r="J7" i="30"/>
  <c r="J6" i="30"/>
  <c r="X16" i="27" l="1"/>
  <c r="AG25" i="27" s="1"/>
  <c r="AF28" i="27"/>
  <c r="W16" i="27"/>
  <c r="AF25" i="27"/>
  <c r="G17" i="27"/>
  <c r="E17" i="27" s="1"/>
  <c r="Z17" i="27"/>
  <c r="AH25" i="27"/>
  <c r="Y23" i="27"/>
  <c r="E17" i="23"/>
  <c r="D10" i="17"/>
  <c r="D16" i="23"/>
  <c r="F38" i="17"/>
  <c r="F39" i="17"/>
  <c r="D11" i="23"/>
  <c r="AE25" i="27"/>
  <c r="K12" i="26"/>
  <c r="L16" i="26"/>
  <c r="D14" i="3" l="1"/>
  <c r="E47" i="17" l="1"/>
  <c r="AS10" i="23"/>
  <c r="M10" i="23"/>
  <c r="M44" i="23"/>
  <c r="AU16" i="23"/>
  <c r="AK10" i="23"/>
  <c r="E13" i="23"/>
  <c r="E23" i="23"/>
  <c r="D21" i="23"/>
  <c r="AA52" i="23"/>
  <c r="AY52" i="23" s="1"/>
  <c r="AI52" i="23"/>
  <c r="AY32" i="23"/>
  <c r="AY26" i="23"/>
  <c r="BH32" i="23"/>
  <c r="BH31" i="23"/>
  <c r="BH26" i="23"/>
  <c r="BH19" i="23"/>
  <c r="BH18" i="23"/>
  <c r="BH14" i="23"/>
  <c r="BA12" i="23"/>
  <c r="AY12" i="23"/>
  <c r="AY28" i="23"/>
  <c r="AY29" i="23"/>
  <c r="AY30" i="23"/>
  <c r="AY31" i="23"/>
  <c r="AY51" i="23"/>
  <c r="AY50" i="23"/>
  <c r="AY49" i="23"/>
  <c r="AY48" i="23"/>
  <c r="AY47" i="23"/>
  <c r="AZ47" i="23"/>
  <c r="AZ48" i="23"/>
  <c r="AZ49" i="23"/>
  <c r="AY53" i="23"/>
  <c r="AY39" i="23"/>
  <c r="AZ31" i="23"/>
  <c r="AZ27" i="23"/>
  <c r="AY27" i="23"/>
  <c r="AY46" i="23"/>
  <c r="C31" i="23"/>
  <c r="F53" i="17"/>
  <c r="D41" i="17"/>
  <c r="E41" i="17"/>
  <c r="E52" i="17" l="1"/>
  <c r="D35" i="17" l="1"/>
  <c r="E35" i="17"/>
  <c r="D44" i="17"/>
  <c r="D48" i="17"/>
  <c r="E48" i="17"/>
  <c r="E45" i="17"/>
  <c r="D45" i="17"/>
  <c r="AL47" i="23"/>
  <c r="AJ47" i="23"/>
  <c r="AK47" i="23"/>
  <c r="E43" i="17" l="1"/>
  <c r="E44" i="17" s="1"/>
  <c r="AC47" i="23"/>
  <c r="AD47" i="23"/>
  <c r="AC48" i="23"/>
  <c r="AD48" i="23"/>
  <c r="L10" i="26" l="1"/>
  <c r="K10" i="26"/>
  <c r="J10" i="26"/>
  <c r="J8" i="26"/>
  <c r="D8" i="3"/>
  <c r="D20" i="3" s="1"/>
  <c r="D6" i="3"/>
  <c r="G47" i="23" l="1"/>
  <c r="F31" i="17" l="1"/>
  <c r="F11" i="17"/>
  <c r="G48" i="23"/>
  <c r="D47" i="23"/>
  <c r="E47" i="23"/>
  <c r="F47" i="23"/>
  <c r="E27" i="23"/>
  <c r="E36" i="23"/>
  <c r="E30" i="23"/>
  <c r="E29" i="23"/>
  <c r="E25" i="23"/>
  <c r="E24" i="23"/>
  <c r="E22" i="23"/>
  <c r="E21" i="23"/>
  <c r="E16" i="23"/>
  <c r="E9" i="23"/>
  <c r="E10" i="23"/>
  <c r="E14" i="23"/>
  <c r="E8" i="23"/>
  <c r="G12" i="23"/>
  <c r="H12" i="23"/>
  <c r="BB12" i="23"/>
  <c r="C35" i="17" l="1"/>
  <c r="C41" i="17"/>
  <c r="C44" i="17"/>
  <c r="C48" i="17"/>
  <c r="C52" i="17"/>
  <c r="C56" i="17" s="1"/>
  <c r="C55" i="17"/>
  <c r="C25" i="17"/>
  <c r="C33" i="17"/>
  <c r="D33" i="17"/>
  <c r="E33" i="17"/>
  <c r="C58" i="17" l="1"/>
  <c r="D12" i="17"/>
  <c r="E12" i="17"/>
  <c r="C12" i="17"/>
  <c r="C15" i="17"/>
  <c r="D15" i="17"/>
  <c r="E15" i="17"/>
  <c r="AY55" i="23"/>
  <c r="AY56" i="23"/>
  <c r="AY57" i="23"/>
  <c r="AR49" i="23"/>
  <c r="AR39" i="23"/>
  <c r="AR40" i="23"/>
  <c r="AR37" i="23"/>
  <c r="AJ39" i="23"/>
  <c r="AJ40" i="23"/>
  <c r="AJ37" i="23"/>
  <c r="AJ14" i="23"/>
  <c r="AJ18" i="23"/>
  <c r="AJ26" i="23"/>
  <c r="AI31" i="23"/>
  <c r="AI32" i="23" s="1"/>
  <c r="AB48" i="23"/>
  <c r="AB47" i="23" s="1"/>
  <c r="AB49" i="23"/>
  <c r="AB39" i="23"/>
  <c r="AB40" i="23"/>
  <c r="AB37" i="23"/>
  <c r="AB32" i="23"/>
  <c r="AA32" i="23"/>
  <c r="AB31" i="23"/>
  <c r="AA31" i="23"/>
  <c r="AB30" i="23"/>
  <c r="AB26" i="23"/>
  <c r="T47" i="23"/>
  <c r="T37" i="23"/>
  <c r="T46" i="23"/>
  <c r="E17" i="17" l="1"/>
  <c r="D17" i="17"/>
  <c r="F17" i="17" s="1"/>
  <c r="C17" i="17"/>
  <c r="AJ19" i="23"/>
  <c r="T53" i="23"/>
  <c r="AZ12" i="23"/>
  <c r="J16" i="26" l="1"/>
  <c r="K16" i="26"/>
  <c r="C8" i="3"/>
  <c r="B8" i="3"/>
  <c r="B20" i="3" s="1"/>
  <c r="B6" i="3"/>
  <c r="I10" i="26"/>
  <c r="I8" i="26"/>
  <c r="H23" i="27"/>
  <c r="H13" i="27"/>
  <c r="F12" i="17"/>
  <c r="F33" i="17"/>
  <c r="F35" i="17"/>
  <c r="F41" i="17"/>
  <c r="F44" i="17"/>
  <c r="F48" i="17"/>
  <c r="F52" i="17"/>
  <c r="E56" i="17"/>
  <c r="E58" i="17" s="1"/>
  <c r="D56" i="17"/>
  <c r="D58" i="17" s="1"/>
  <c r="B55" i="17"/>
  <c r="B52" i="17"/>
  <c r="B48" i="17"/>
  <c r="B44" i="17"/>
  <c r="B41" i="17"/>
  <c r="B35" i="17"/>
  <c r="B29" i="17"/>
  <c r="B33" i="17" s="1"/>
  <c r="B12" i="17"/>
  <c r="AQ49" i="23"/>
  <c r="AQ48" i="23"/>
  <c r="AQ47" i="23" s="1"/>
  <c r="AQ46" i="23"/>
  <c r="AQ40" i="23"/>
  <c r="AQ39" i="23"/>
  <c r="AQ37" i="23"/>
  <c r="AQ31" i="23"/>
  <c r="AQ26" i="23"/>
  <c r="AQ18" i="23"/>
  <c r="AQ14" i="23"/>
  <c r="AA49" i="23"/>
  <c r="AA48" i="23"/>
  <c r="AA47" i="23" s="1"/>
  <c r="AA46" i="23"/>
  <c r="AA40" i="23"/>
  <c r="AA39" i="23"/>
  <c r="AA37" i="23"/>
  <c r="AA30" i="23"/>
  <c r="AA26" i="23"/>
  <c r="AA18" i="23"/>
  <c r="AA14" i="23"/>
  <c r="AI49" i="23"/>
  <c r="AI47" i="23"/>
  <c r="AI46" i="23"/>
  <c r="AI40" i="23"/>
  <c r="AI39" i="23"/>
  <c r="AI37" i="23"/>
  <c r="AI26" i="23"/>
  <c r="AI18" i="23"/>
  <c r="AI14" i="23"/>
  <c r="S49" i="23"/>
  <c r="S47" i="23"/>
  <c r="S46" i="23"/>
  <c r="S40" i="23"/>
  <c r="S39" i="23"/>
  <c r="S37" i="23"/>
  <c r="S31" i="23"/>
  <c r="S26" i="23"/>
  <c r="S18" i="23"/>
  <c r="S14" i="23"/>
  <c r="F56" i="17" l="1"/>
  <c r="AQ32" i="23"/>
  <c r="AQ51" i="23"/>
  <c r="AI53" i="23"/>
  <c r="AI51" i="23"/>
  <c r="AA19" i="23"/>
  <c r="AQ53" i="23"/>
  <c r="AQ50" i="23"/>
  <c r="S32" i="23"/>
  <c r="AI19" i="23"/>
  <c r="AA50" i="23"/>
  <c r="S51" i="23"/>
  <c r="S53" i="23"/>
  <c r="S19" i="23"/>
  <c r="AA53" i="23"/>
  <c r="I16" i="26"/>
  <c r="B56" i="17"/>
  <c r="B58" i="17" s="1"/>
  <c r="AQ19" i="23"/>
  <c r="AA51" i="23"/>
  <c r="AI50" i="23"/>
  <c r="S50" i="23"/>
  <c r="AQ52" i="23" l="1"/>
  <c r="S52" i="23"/>
  <c r="C36" i="23"/>
  <c r="C40" i="23" s="1"/>
  <c r="K55" i="23" l="1"/>
  <c r="K44" i="23"/>
  <c r="K49" i="23" s="1"/>
  <c r="K40" i="23"/>
  <c r="K39" i="23"/>
  <c r="K37" i="23"/>
  <c r="K31" i="23"/>
  <c r="K26" i="23"/>
  <c r="K18" i="23"/>
  <c r="K9" i="23"/>
  <c r="K8" i="23"/>
  <c r="L55" i="23"/>
  <c r="L46" i="23"/>
  <c r="L53" i="23" s="1"/>
  <c r="L40" i="23"/>
  <c r="L39" i="23"/>
  <c r="L37" i="23"/>
  <c r="L31" i="23"/>
  <c r="L26" i="23"/>
  <c r="L18" i="23"/>
  <c r="L14" i="23"/>
  <c r="C55" i="23"/>
  <c r="C47" i="23"/>
  <c r="C46" i="23"/>
  <c r="C37" i="23"/>
  <c r="C29" i="23"/>
  <c r="C23" i="23"/>
  <c r="C26" i="23" s="1"/>
  <c r="C16" i="23"/>
  <c r="C15" i="23"/>
  <c r="C13" i="23"/>
  <c r="C12" i="23"/>
  <c r="C10" i="23"/>
  <c r="C9" i="23"/>
  <c r="C8" i="23"/>
  <c r="L19" i="23" l="1"/>
  <c r="K14" i="23"/>
  <c r="K19" i="23" s="1"/>
  <c r="K32" i="23"/>
  <c r="C18" i="23"/>
  <c r="C51" i="23" s="1"/>
  <c r="L50" i="23"/>
  <c r="L32" i="23"/>
  <c r="K51" i="23"/>
  <c r="L51" i="23"/>
  <c r="K46" i="23"/>
  <c r="K53" i="23" s="1"/>
  <c r="L49" i="23"/>
  <c r="C14" i="23"/>
  <c r="C50" i="23" s="1"/>
  <c r="C32" i="23"/>
  <c r="C53" i="23"/>
  <c r="K50" i="23" l="1"/>
  <c r="L52" i="23"/>
  <c r="K52" i="23"/>
  <c r="C19" i="23"/>
  <c r="C52" i="23" s="1"/>
  <c r="BA47" i="23" l="1"/>
  <c r="AN56" i="23"/>
  <c r="AN57" i="23"/>
  <c r="AN55" i="23"/>
  <c r="AK46" i="23"/>
  <c r="AL46" i="23"/>
  <c r="AK49" i="23"/>
  <c r="AL49" i="23"/>
  <c r="AM49" i="23" s="1"/>
  <c r="M13" i="26"/>
  <c r="X13" i="27"/>
  <c r="Y13" i="27"/>
  <c r="W23" i="27"/>
  <c r="X23" i="27"/>
  <c r="Z23" i="27" s="1"/>
  <c r="W13" i="27"/>
  <c r="Z18" i="27"/>
  <c r="Z19" i="27"/>
  <c r="Z20" i="27"/>
  <c r="Z21" i="27"/>
  <c r="Z16" i="27"/>
  <c r="Z12" i="27"/>
  <c r="V26" i="27"/>
  <c r="F23" i="27"/>
  <c r="B23" i="27"/>
  <c r="G21" i="27"/>
  <c r="G20" i="27"/>
  <c r="E20" i="27" s="1"/>
  <c r="H20" i="27" s="1"/>
  <c r="G19" i="27"/>
  <c r="E19" i="27" s="1"/>
  <c r="G18" i="27"/>
  <c r="I18" i="27" s="1"/>
  <c r="I23" i="27" s="1"/>
  <c r="E18" i="27"/>
  <c r="H18" i="27" s="1"/>
  <c r="G16" i="27"/>
  <c r="V14" i="27"/>
  <c r="U14" i="27"/>
  <c r="T13" i="27"/>
  <c r="S13" i="27"/>
  <c r="R13" i="27"/>
  <c r="Q13" i="27"/>
  <c r="P13" i="27"/>
  <c r="O13" i="27"/>
  <c r="N13" i="27"/>
  <c r="M13" i="27"/>
  <c r="L13" i="27"/>
  <c r="K13" i="27"/>
  <c r="J13" i="27"/>
  <c r="I13" i="27"/>
  <c r="F13" i="27"/>
  <c r="B13" i="27"/>
  <c r="G12" i="27"/>
  <c r="G13" i="27" s="1"/>
  <c r="V11" i="27"/>
  <c r="U11" i="27"/>
  <c r="T10" i="27"/>
  <c r="S10" i="27"/>
  <c r="R10" i="27"/>
  <c r="Q10" i="27"/>
  <c r="P10" i="27"/>
  <c r="O10" i="27"/>
  <c r="N10" i="27"/>
  <c r="M10" i="27"/>
  <c r="L10" i="27"/>
  <c r="K10" i="27"/>
  <c r="J10" i="27"/>
  <c r="I10" i="27"/>
  <c r="B10" i="27"/>
  <c r="V9" i="27"/>
  <c r="U8" i="27"/>
  <c r="U10" i="27" s="1"/>
  <c r="H8" i="27"/>
  <c r="G8" i="27"/>
  <c r="F8" i="27"/>
  <c r="E8" i="27"/>
  <c r="V8" i="27" s="1"/>
  <c r="G7" i="27"/>
  <c r="F7" i="27" s="1"/>
  <c r="G6" i="27"/>
  <c r="H6" i="27" s="1"/>
  <c r="G5" i="27"/>
  <c r="F5" i="27" s="1"/>
  <c r="E16" i="27"/>
  <c r="E7" i="27"/>
  <c r="B15" i="17"/>
  <c r="B17" i="17" s="1"/>
  <c r="F47" i="17"/>
  <c r="F13" i="17"/>
  <c r="F55" i="17"/>
  <c r="F21" i="17"/>
  <c r="F22" i="17"/>
  <c r="F23" i="17"/>
  <c r="F24" i="17"/>
  <c r="F25" i="17"/>
  <c r="F27" i="17"/>
  <c r="F28" i="17"/>
  <c r="F29" i="17"/>
  <c r="F34" i="17"/>
  <c r="F42" i="17"/>
  <c r="F43" i="17"/>
  <c r="F45" i="17"/>
  <c r="F20" i="17"/>
  <c r="F9" i="17"/>
  <c r="E40" i="23"/>
  <c r="BA40" i="23" s="1"/>
  <c r="F40" i="23"/>
  <c r="AT49" i="23"/>
  <c r="AS49" i="23"/>
  <c r="AF55" i="23"/>
  <c r="AF56" i="23"/>
  <c r="X56" i="23"/>
  <c r="X55" i="23"/>
  <c r="W55" i="23"/>
  <c r="P55" i="23"/>
  <c r="H56" i="23"/>
  <c r="H57" i="23"/>
  <c r="H55" i="23"/>
  <c r="D40" i="23"/>
  <c r="AJ49" i="23"/>
  <c r="T49" i="23"/>
  <c r="F46" i="23"/>
  <c r="AY9" i="23"/>
  <c r="AY8" i="23"/>
  <c r="AJ31" i="23"/>
  <c r="AJ32" i="23" s="1"/>
  <c r="AV55" i="23"/>
  <c r="E18" i="23"/>
  <c r="BF28" i="23"/>
  <c r="BE28" i="23"/>
  <c r="BB28" i="23"/>
  <c r="BA28" i="23"/>
  <c r="AV28" i="23"/>
  <c r="AV31" i="23" s="1"/>
  <c r="AN28" i="23"/>
  <c r="AN31" i="23" s="1"/>
  <c r="AF28" i="23"/>
  <c r="AF31" i="23" s="1"/>
  <c r="X28" i="23"/>
  <c r="X31" i="23" s="1"/>
  <c r="P28" i="23"/>
  <c r="H28" i="23"/>
  <c r="H30" i="23"/>
  <c r="H29" i="23"/>
  <c r="H27" i="23"/>
  <c r="BD27" i="23" s="1"/>
  <c r="BE27" i="23"/>
  <c r="P30" i="23"/>
  <c r="BD30" i="23" s="1"/>
  <c r="P29" i="23"/>
  <c r="BB55" i="23"/>
  <c r="V49" i="23"/>
  <c r="U49" i="23"/>
  <c r="U46" i="23"/>
  <c r="U53" i="23" s="1"/>
  <c r="U26" i="23"/>
  <c r="W23" i="23"/>
  <c r="U18" i="23"/>
  <c r="U51" i="23" s="1"/>
  <c r="U14" i="23"/>
  <c r="BF57" i="23"/>
  <c r="BF56" i="23"/>
  <c r="BF55" i="23"/>
  <c r="BF49" i="23"/>
  <c r="BF48" i="23"/>
  <c r="BF47" i="23"/>
  <c r="BF45" i="23"/>
  <c r="BF44" i="23"/>
  <c r="BF43" i="23"/>
  <c r="BF42" i="23"/>
  <c r="BF40" i="23"/>
  <c r="BF39" i="23"/>
  <c r="BF38" i="23"/>
  <c r="BF36" i="23"/>
  <c r="BF35" i="23"/>
  <c r="BF34" i="23"/>
  <c r="BF30" i="23"/>
  <c r="BF29" i="23"/>
  <c r="BF27" i="23"/>
  <c r="BF25" i="23"/>
  <c r="BF24" i="23"/>
  <c r="BF23" i="23"/>
  <c r="BF22" i="23"/>
  <c r="BF21" i="23"/>
  <c r="BF17" i="23"/>
  <c r="BF16" i="23"/>
  <c r="BF15" i="23"/>
  <c r="BF13" i="23"/>
  <c r="BF11" i="23"/>
  <c r="BF10" i="23"/>
  <c r="BF9" i="23"/>
  <c r="BF8" i="23"/>
  <c r="BE57" i="23"/>
  <c r="BE56" i="23"/>
  <c r="BE55" i="23"/>
  <c r="BE48" i="23"/>
  <c r="BE47" i="23"/>
  <c r="BE45" i="23"/>
  <c r="BE44" i="23"/>
  <c r="BE43" i="23"/>
  <c r="BE42" i="23"/>
  <c r="BE40" i="23"/>
  <c r="BE39" i="23"/>
  <c r="BE38" i="23"/>
  <c r="BE36" i="23"/>
  <c r="BE35" i="23"/>
  <c r="BE34" i="23"/>
  <c r="BE30" i="23"/>
  <c r="BE29" i="23"/>
  <c r="BE25" i="23"/>
  <c r="BE24" i="23"/>
  <c r="BE23" i="23"/>
  <c r="BE22" i="23"/>
  <c r="BE21" i="23"/>
  <c r="BE17" i="23"/>
  <c r="BE16" i="23"/>
  <c r="BE15" i="23"/>
  <c r="BE13" i="23"/>
  <c r="BE11" i="23"/>
  <c r="BE10" i="23"/>
  <c r="BE9" i="23"/>
  <c r="BE8" i="23"/>
  <c r="AK26" i="23"/>
  <c r="AK32" i="23" s="1"/>
  <c r="AK18" i="23"/>
  <c r="AK14" i="23"/>
  <c r="BA10" i="23"/>
  <c r="AD49" i="23"/>
  <c r="AC49" i="23"/>
  <c r="AC31" i="23"/>
  <c r="M46" i="23"/>
  <c r="M53" i="23" s="1"/>
  <c r="M31" i="23"/>
  <c r="M26" i="23"/>
  <c r="M18" i="23"/>
  <c r="F37" i="23"/>
  <c r="M7" i="26"/>
  <c r="M8" i="26"/>
  <c r="M9" i="26"/>
  <c r="M10" i="26"/>
  <c r="M11" i="26"/>
  <c r="M12" i="26"/>
  <c r="M16" i="26"/>
  <c r="M6" i="26"/>
  <c r="G30" i="23"/>
  <c r="G25" i="23"/>
  <c r="G24" i="23"/>
  <c r="G23" i="23"/>
  <c r="G22" i="23"/>
  <c r="G17" i="23"/>
  <c r="G16" i="23"/>
  <c r="G13" i="23"/>
  <c r="G11" i="23"/>
  <c r="G10" i="23"/>
  <c r="G9" i="23"/>
  <c r="G8" i="23"/>
  <c r="N46" i="23"/>
  <c r="N49" i="23" s="1"/>
  <c r="N37" i="23"/>
  <c r="N31" i="23"/>
  <c r="N26" i="23"/>
  <c r="N18" i="23"/>
  <c r="N14" i="23"/>
  <c r="AO46" i="23"/>
  <c r="AO49" i="23" s="1"/>
  <c r="BE49" i="23" s="1"/>
  <c r="AO37" i="23"/>
  <c r="AO31" i="23"/>
  <c r="AO26" i="23"/>
  <c r="AO18" i="23"/>
  <c r="AO14" i="23"/>
  <c r="AL37" i="23"/>
  <c r="AL53" i="23" s="1"/>
  <c r="AL31" i="23"/>
  <c r="AL26" i="23"/>
  <c r="AL18" i="23"/>
  <c r="AL14" i="23"/>
  <c r="F31" i="23"/>
  <c r="E31" i="23"/>
  <c r="F26" i="23"/>
  <c r="F18" i="23"/>
  <c r="F14" i="23"/>
  <c r="AD46" i="23"/>
  <c r="AC46" i="23"/>
  <c r="AD37" i="23"/>
  <c r="AD31" i="23"/>
  <c r="AD26" i="23"/>
  <c r="AC26" i="23"/>
  <c r="AC32" i="23" s="1"/>
  <c r="AD18" i="23"/>
  <c r="AC18" i="23"/>
  <c r="AD14" i="23"/>
  <c r="AC14" i="23"/>
  <c r="AC50" i="23" s="1"/>
  <c r="H48" i="23"/>
  <c r="H45" i="23"/>
  <c r="H44" i="23"/>
  <c r="H43" i="23"/>
  <c r="H42" i="23"/>
  <c r="H41" i="23"/>
  <c r="H40" i="23"/>
  <c r="H39" i="23"/>
  <c r="H38" i="23"/>
  <c r="H35" i="23"/>
  <c r="H34" i="23"/>
  <c r="H25" i="23"/>
  <c r="H24" i="23"/>
  <c r="H23" i="23"/>
  <c r="H22" i="23"/>
  <c r="H21" i="23"/>
  <c r="H17" i="23"/>
  <c r="H16" i="23"/>
  <c r="H15" i="23"/>
  <c r="H13" i="23"/>
  <c r="H11" i="23"/>
  <c r="H10" i="23"/>
  <c r="H9" i="23"/>
  <c r="H8" i="23"/>
  <c r="P48" i="23"/>
  <c r="P47" i="23"/>
  <c r="P45" i="23"/>
  <c r="P44" i="23"/>
  <c r="P43" i="23"/>
  <c r="P42" i="23"/>
  <c r="P41" i="23"/>
  <c r="P40" i="23"/>
  <c r="P39" i="23"/>
  <c r="P38" i="23"/>
  <c r="P36" i="23"/>
  <c r="P35" i="23"/>
  <c r="P34" i="23"/>
  <c r="P25" i="23"/>
  <c r="P24" i="23"/>
  <c r="P23" i="23"/>
  <c r="P22" i="23"/>
  <c r="P21" i="23"/>
  <c r="P17" i="23"/>
  <c r="P16" i="23"/>
  <c r="P15" i="23"/>
  <c r="P13" i="23"/>
  <c r="P11" i="23"/>
  <c r="P10" i="23"/>
  <c r="P9" i="23"/>
  <c r="P8" i="23"/>
  <c r="X48" i="23"/>
  <c r="X47" i="23"/>
  <c r="X45" i="23"/>
  <c r="X44" i="23"/>
  <c r="X49" i="23" s="1"/>
  <c r="X43" i="23"/>
  <c r="X42" i="23"/>
  <c r="X41" i="23"/>
  <c r="X40" i="23"/>
  <c r="X39" i="23"/>
  <c r="X38" i="23"/>
  <c r="X36" i="23"/>
  <c r="X35" i="23"/>
  <c r="X34" i="23"/>
  <c r="X25" i="23"/>
  <c r="X24" i="23"/>
  <c r="X23" i="23"/>
  <c r="X22" i="23"/>
  <c r="X21" i="23"/>
  <c r="X17" i="23"/>
  <c r="X16" i="23"/>
  <c r="X15" i="23"/>
  <c r="X13" i="23"/>
  <c r="X11" i="23"/>
  <c r="X10" i="23"/>
  <c r="X9" i="23"/>
  <c r="X8" i="23"/>
  <c r="AF48" i="23"/>
  <c r="AF47" i="23"/>
  <c r="AF45" i="23"/>
  <c r="AF44" i="23"/>
  <c r="AF49" i="23" s="1"/>
  <c r="AF43" i="23"/>
  <c r="AF42" i="23"/>
  <c r="AF41" i="23"/>
  <c r="AF40" i="23"/>
  <c r="AF39" i="23"/>
  <c r="AF38" i="23"/>
  <c r="AF36" i="23"/>
  <c r="AF35" i="23"/>
  <c r="AF34" i="23"/>
  <c r="AF25" i="23"/>
  <c r="AF24" i="23"/>
  <c r="AF23" i="23"/>
  <c r="AF22" i="23"/>
  <c r="AF21" i="23"/>
  <c r="AF17" i="23"/>
  <c r="AF16" i="23"/>
  <c r="AF15" i="23"/>
  <c r="AF13" i="23"/>
  <c r="AF11" i="23"/>
  <c r="AF10" i="23"/>
  <c r="AF9" i="23"/>
  <c r="AF8" i="23"/>
  <c r="AN48" i="23"/>
  <c r="AN47" i="23"/>
  <c r="AN45" i="23"/>
  <c r="AN44" i="23"/>
  <c r="AN43" i="23"/>
  <c r="AN42" i="23"/>
  <c r="AN41" i="23"/>
  <c r="AN40" i="23"/>
  <c r="AN39" i="23"/>
  <c r="AN38" i="23"/>
  <c r="AN36" i="23"/>
  <c r="AN35" i="23"/>
  <c r="AN34" i="23"/>
  <c r="AN25" i="23"/>
  <c r="AN24" i="23"/>
  <c r="AN23" i="23"/>
  <c r="AN22" i="23"/>
  <c r="AN21" i="23"/>
  <c r="AN17" i="23"/>
  <c r="AN16" i="23"/>
  <c r="AN15" i="23"/>
  <c r="AN13" i="23"/>
  <c r="AN11" i="23"/>
  <c r="AN10" i="23"/>
  <c r="AN9" i="23"/>
  <c r="AN8" i="23"/>
  <c r="AV48" i="23"/>
  <c r="AV47" i="23"/>
  <c r="AV42" i="23"/>
  <c r="AV43" i="23"/>
  <c r="AV44" i="23"/>
  <c r="AV45" i="23"/>
  <c r="AV41" i="23"/>
  <c r="AV40" i="23"/>
  <c r="AV39" i="23"/>
  <c r="AV38" i="23"/>
  <c r="AV36" i="23"/>
  <c r="AV35" i="23"/>
  <c r="AV34" i="23"/>
  <c r="AV25" i="23"/>
  <c r="AV24" i="23"/>
  <c r="AV23" i="23"/>
  <c r="AV22" i="23"/>
  <c r="AV21" i="23"/>
  <c r="AV17" i="23"/>
  <c r="AV16" i="23"/>
  <c r="AV15" i="23"/>
  <c r="AV9" i="23"/>
  <c r="AV10" i="23"/>
  <c r="AV11" i="23"/>
  <c r="AV13" i="23"/>
  <c r="AV8" i="23"/>
  <c r="AS46" i="23"/>
  <c r="AS53" i="23" s="1"/>
  <c r="AS31" i="23"/>
  <c r="AS26" i="23"/>
  <c r="AS14" i="23"/>
  <c r="AS18" i="23"/>
  <c r="BB44" i="23"/>
  <c r="BB39" i="23"/>
  <c r="BB22" i="23"/>
  <c r="BB17" i="23"/>
  <c r="BB13" i="23"/>
  <c r="BB8" i="23"/>
  <c r="O44" i="23"/>
  <c r="O25" i="23"/>
  <c r="O15" i="23"/>
  <c r="O10" i="23"/>
  <c r="O9" i="23"/>
  <c r="O8" i="23"/>
  <c r="W44" i="23"/>
  <c r="W25" i="23"/>
  <c r="W15" i="23"/>
  <c r="W10" i="23"/>
  <c r="W9" i="23"/>
  <c r="W8" i="23"/>
  <c r="AE44" i="23"/>
  <c r="AE25" i="23"/>
  <c r="AE23" i="23"/>
  <c r="AE15" i="23"/>
  <c r="AE10" i="23"/>
  <c r="AE9" i="23"/>
  <c r="AE8" i="23"/>
  <c r="AM44" i="23"/>
  <c r="AM25" i="23"/>
  <c r="AM23" i="23"/>
  <c r="AM15" i="23"/>
  <c r="AM9" i="23"/>
  <c r="AM8" i="23"/>
  <c r="AU44" i="23"/>
  <c r="AU25" i="23"/>
  <c r="AU23" i="23"/>
  <c r="AU15" i="23"/>
  <c r="AU9" i="23"/>
  <c r="AU10" i="23"/>
  <c r="AU8" i="23"/>
  <c r="E8" i="26"/>
  <c r="BB9" i="23"/>
  <c r="BB10" i="23"/>
  <c r="BB11" i="23"/>
  <c r="BB15" i="23"/>
  <c r="BB16" i="23"/>
  <c r="BB21" i="23"/>
  <c r="BB23" i="23"/>
  <c r="BB24" i="23"/>
  <c r="BB25" i="23"/>
  <c r="BB27" i="23"/>
  <c r="BB29" i="23"/>
  <c r="BB30" i="23"/>
  <c r="BB34" i="23"/>
  <c r="BB35" i="23"/>
  <c r="BB38" i="23"/>
  <c r="BB42" i="23"/>
  <c r="BB43" i="23"/>
  <c r="BB45" i="23"/>
  <c r="BB48" i="23"/>
  <c r="BB56" i="23"/>
  <c r="BB57" i="23"/>
  <c r="BA8" i="23"/>
  <c r="BA9" i="23"/>
  <c r="BA13" i="23"/>
  <c r="BA16" i="23"/>
  <c r="BA17" i="23"/>
  <c r="BA21" i="23"/>
  <c r="BA22" i="23"/>
  <c r="BA23" i="23"/>
  <c r="BA24" i="23"/>
  <c r="BA25" i="23"/>
  <c r="BA27" i="23"/>
  <c r="BA29" i="23"/>
  <c r="BA30" i="23"/>
  <c r="BA34" i="23"/>
  <c r="BA35" i="23"/>
  <c r="BA36" i="23"/>
  <c r="BA38" i="23"/>
  <c r="BA39" i="23"/>
  <c r="BA42" i="23"/>
  <c r="BA43" i="23"/>
  <c r="BA44" i="23"/>
  <c r="BA48" i="23"/>
  <c r="AX46" i="23"/>
  <c r="AW46" i="23"/>
  <c r="AT46" i="23"/>
  <c r="AX37" i="23"/>
  <c r="AW37" i="23"/>
  <c r="AT37" i="23"/>
  <c r="AX31" i="23"/>
  <c r="AW31" i="23"/>
  <c r="AT31" i="23"/>
  <c r="AX26" i="23"/>
  <c r="AW26" i="23"/>
  <c r="AT26" i="23"/>
  <c r="AX18" i="23"/>
  <c r="AW18" i="23"/>
  <c r="AT18" i="23"/>
  <c r="AX14" i="23"/>
  <c r="AW14" i="23"/>
  <c r="AT14" i="23"/>
  <c r="AP46" i="23"/>
  <c r="AP37" i="23"/>
  <c r="AP31" i="23"/>
  <c r="AP26" i="23"/>
  <c r="AP18" i="23"/>
  <c r="AP14" i="23"/>
  <c r="AH46" i="23"/>
  <c r="AG46" i="23"/>
  <c r="AH37" i="23"/>
  <c r="AG37" i="23"/>
  <c r="AH31" i="23"/>
  <c r="AG31" i="23"/>
  <c r="AH26" i="23"/>
  <c r="AG26" i="23"/>
  <c r="AH18" i="23"/>
  <c r="AG18" i="23"/>
  <c r="AH14" i="23"/>
  <c r="AG14" i="23"/>
  <c r="Z46" i="23"/>
  <c r="Y46" i="23"/>
  <c r="V46" i="23"/>
  <c r="Z37" i="23"/>
  <c r="Y37" i="23"/>
  <c r="V37" i="23"/>
  <c r="Z31" i="23"/>
  <c r="Y31" i="23"/>
  <c r="V31" i="23"/>
  <c r="Z26" i="23"/>
  <c r="Y26" i="23"/>
  <c r="V26" i="23"/>
  <c r="Z18" i="23"/>
  <c r="Y18" i="23"/>
  <c r="V18" i="23"/>
  <c r="Z14" i="23"/>
  <c r="Y14" i="23"/>
  <c r="V14" i="23"/>
  <c r="R46" i="23"/>
  <c r="Q46" i="23"/>
  <c r="R37" i="23"/>
  <c r="Q37" i="23"/>
  <c r="R31" i="23"/>
  <c r="Q31" i="23"/>
  <c r="R26" i="23"/>
  <c r="Q26" i="23"/>
  <c r="R18" i="23"/>
  <c r="Q18" i="23"/>
  <c r="R14" i="23"/>
  <c r="Q14" i="23"/>
  <c r="F10" i="17"/>
  <c r="AZ9" i="23"/>
  <c r="AY11" i="23"/>
  <c r="AY16" i="23"/>
  <c r="AY17" i="23"/>
  <c r="AY24" i="23"/>
  <c r="AY35" i="23"/>
  <c r="AY43" i="23"/>
  <c r="AU56" i="23"/>
  <c r="AU55" i="23"/>
  <c r="AV54" i="23"/>
  <c r="AZ43" i="23"/>
  <c r="AR46" i="23"/>
  <c r="AR18" i="23"/>
  <c r="AM56" i="23"/>
  <c r="AM55" i="23"/>
  <c r="AN54" i="23"/>
  <c r="AJ46" i="23"/>
  <c r="AZ15" i="23"/>
  <c r="AZ13" i="23"/>
  <c r="AZ11" i="23"/>
  <c r="AE57" i="23"/>
  <c r="AE56" i="23"/>
  <c r="AF54" i="23"/>
  <c r="W56" i="23"/>
  <c r="X54" i="23"/>
  <c r="AZ24" i="23"/>
  <c r="T18" i="23"/>
  <c r="T14" i="23"/>
  <c r="P57" i="23"/>
  <c r="O57" i="23"/>
  <c r="O55" i="23"/>
  <c r="P54" i="23"/>
  <c r="D31" i="23"/>
  <c r="D37" i="23"/>
  <c r="D46" i="23"/>
  <c r="H54" i="23"/>
  <c r="G56" i="23"/>
  <c r="AY15" i="23"/>
  <c r="AY21" i="23"/>
  <c r="I26" i="23"/>
  <c r="I37" i="23"/>
  <c r="J37" i="23"/>
  <c r="G55" i="23"/>
  <c r="I14" i="23"/>
  <c r="J14" i="23"/>
  <c r="I18" i="23"/>
  <c r="I31" i="23"/>
  <c r="J31" i="23"/>
  <c r="J18" i="23"/>
  <c r="I46" i="23"/>
  <c r="J46" i="23"/>
  <c r="J26" i="23"/>
  <c r="J32" i="23" s="1"/>
  <c r="AE55" i="23"/>
  <c r="AZ23" i="23"/>
  <c r="AY10" i="23"/>
  <c r="D14" i="23"/>
  <c r="AZ56" i="23"/>
  <c r="AY13" i="23"/>
  <c r="AV57" i="23"/>
  <c r="AZ8" i="23"/>
  <c r="AU57" i="23"/>
  <c r="AZ25" i="23"/>
  <c r="AZ55" i="23"/>
  <c r="AF57" i="23"/>
  <c r="AM10" i="23"/>
  <c r="BA55" i="23"/>
  <c r="BA56" i="23"/>
  <c r="BB36" i="23"/>
  <c r="H36" i="23"/>
  <c r="G36" i="23"/>
  <c r="BA15" i="23"/>
  <c r="G15" i="23"/>
  <c r="D18" i="23"/>
  <c r="C6" i="3"/>
  <c r="D26" i="23"/>
  <c r="G21" i="23"/>
  <c r="E26" i="23"/>
  <c r="BA11" i="23"/>
  <c r="E37" i="23"/>
  <c r="BA37" i="23" s="1"/>
  <c r="M14" i="23"/>
  <c r="AZ44" i="23"/>
  <c r="AY38" i="23"/>
  <c r="AY45" i="23"/>
  <c r="AB14" i="23"/>
  <c r="AB18" i="23"/>
  <c r="AY40" i="23"/>
  <c r="AY25" i="23"/>
  <c r="AY36" i="23"/>
  <c r="BA57" i="23"/>
  <c r="AZ57" i="23"/>
  <c r="AY22" i="23"/>
  <c r="AY23" i="23"/>
  <c r="BA45" i="23"/>
  <c r="G45" i="23"/>
  <c r="E46" i="23"/>
  <c r="E12" i="27" l="1"/>
  <c r="E13" i="27" s="1"/>
  <c r="V13" i="27" s="1"/>
  <c r="H7" i="27"/>
  <c r="G23" i="27"/>
  <c r="V7" i="27"/>
  <c r="E5" i="27"/>
  <c r="I25" i="27"/>
  <c r="G10" i="27"/>
  <c r="G25" i="27" s="1"/>
  <c r="O18" i="23"/>
  <c r="J18" i="27"/>
  <c r="K18" i="27"/>
  <c r="AM14" i="23"/>
  <c r="Y25" i="27"/>
  <c r="W25" i="27"/>
  <c r="D60" i="17"/>
  <c r="AM46" i="23"/>
  <c r="AK53" i="23"/>
  <c r="AM53" i="23" s="1"/>
  <c r="AU18" i="23"/>
  <c r="D19" i="23"/>
  <c r="N53" i="23"/>
  <c r="O53" i="23" s="1"/>
  <c r="AB19" i="23"/>
  <c r="R50" i="23"/>
  <c r="AT53" i="23"/>
  <c r="AU53" i="23" s="1"/>
  <c r="AD50" i="23"/>
  <c r="AE50" i="23" s="1"/>
  <c r="AD53" i="23"/>
  <c r="F50" i="23"/>
  <c r="F15" i="17"/>
  <c r="BD29" i="23"/>
  <c r="E53" i="23"/>
  <c r="Q51" i="23"/>
  <c r="V32" i="23"/>
  <c r="AG50" i="23"/>
  <c r="G18" i="23"/>
  <c r="Y32" i="23"/>
  <c r="AW32" i="23"/>
  <c r="AL19" i="23"/>
  <c r="AK19" i="23"/>
  <c r="AK52" i="23" s="1"/>
  <c r="V50" i="23"/>
  <c r="AW51" i="23"/>
  <c r="E51" i="23"/>
  <c r="AR26" i="23"/>
  <c r="BC17" i="23"/>
  <c r="D50" i="23"/>
  <c r="AG51" i="23"/>
  <c r="W49" i="23"/>
  <c r="O26" i="23"/>
  <c r="AT19" i="23"/>
  <c r="AS19" i="23"/>
  <c r="AU49" i="23"/>
  <c r="AK51" i="23"/>
  <c r="AJ50" i="23"/>
  <c r="F19" i="23"/>
  <c r="F51" i="23"/>
  <c r="AO32" i="23"/>
  <c r="G40" i="23"/>
  <c r="BC45" i="23"/>
  <c r="M50" i="23"/>
  <c r="G26" i="23"/>
  <c r="N32" i="23"/>
  <c r="AM18" i="23"/>
  <c r="AZ21" i="23"/>
  <c r="AZ45" i="23"/>
  <c r="AZ39" i="23"/>
  <c r="Z19" i="23"/>
  <c r="BD34" i="23"/>
  <c r="BD39" i="23"/>
  <c r="P37" i="23"/>
  <c r="AD19" i="23"/>
  <c r="AL51" i="23"/>
  <c r="N50" i="23"/>
  <c r="BB40" i="23"/>
  <c r="BC40" i="23" s="1"/>
  <c r="BA18" i="23"/>
  <c r="BE31" i="23"/>
  <c r="AP19" i="23"/>
  <c r="BC21" i="23"/>
  <c r="BC28" i="23"/>
  <c r="I32" i="23"/>
  <c r="AZ22" i="23"/>
  <c r="AH51" i="23"/>
  <c r="AP51" i="23"/>
  <c r="AR53" i="23"/>
  <c r="V19" i="23"/>
  <c r="V52" i="23" s="1"/>
  <c r="Z32" i="23"/>
  <c r="V53" i="23"/>
  <c r="W53" i="23" s="1"/>
  <c r="AW19" i="23"/>
  <c r="BE37" i="23"/>
  <c r="BC22" i="23"/>
  <c r="AU26" i="23"/>
  <c r="BD43" i="23"/>
  <c r="R19" i="23"/>
  <c r="R32" i="23"/>
  <c r="R53" i="23"/>
  <c r="AH19" i="23"/>
  <c r="AH32" i="23"/>
  <c r="AH53" i="23"/>
  <c r="J50" i="23"/>
  <c r="I50" i="23"/>
  <c r="Q19" i="23"/>
  <c r="Q32" i="23"/>
  <c r="Y51" i="23"/>
  <c r="AG19" i="23"/>
  <c r="AG32" i="23"/>
  <c r="AP53" i="23"/>
  <c r="BC25" i="23"/>
  <c r="BB37" i="23"/>
  <c r="BC37" i="23" s="1"/>
  <c r="G37" i="23"/>
  <c r="BF37" i="23"/>
  <c r="BD48" i="23"/>
  <c r="BD36" i="23"/>
  <c r="AY18" i="23"/>
  <c r="BA26" i="23"/>
  <c r="AS50" i="23"/>
  <c r="J53" i="23"/>
  <c r="AZ38" i="23"/>
  <c r="AZ17" i="23"/>
  <c r="AP50" i="23"/>
  <c r="H14" i="23"/>
  <c r="D51" i="23"/>
  <c r="I53" i="23"/>
  <c r="P14" i="23"/>
  <c r="P26" i="23"/>
  <c r="BD25" i="23"/>
  <c r="U19" i="23"/>
  <c r="BF31" i="23"/>
  <c r="N19" i="23"/>
  <c r="T26" i="23"/>
  <c r="T50" i="23" s="1"/>
  <c r="AZ29" i="23"/>
  <c r="BC30" i="23"/>
  <c r="BC24" i="23"/>
  <c r="AS32" i="23"/>
  <c r="AV26" i="23"/>
  <c r="AV32" i="23" s="1"/>
  <c r="BD35" i="23"/>
  <c r="X46" i="23"/>
  <c r="F53" i="23"/>
  <c r="BD56" i="23"/>
  <c r="AF18" i="23"/>
  <c r="AF51" i="23" s="1"/>
  <c r="W46" i="23"/>
  <c r="AZ36" i="23"/>
  <c r="AO50" i="23"/>
  <c r="AP32" i="23"/>
  <c r="M49" i="23"/>
  <c r="BA49" i="23" s="1"/>
  <c r="M19" i="23"/>
  <c r="Q50" i="23"/>
  <c r="D32" i="23"/>
  <c r="AZ32" i="23" s="1"/>
  <c r="T31" i="23"/>
  <c r="T51" i="23" s="1"/>
  <c r="AB46" i="23"/>
  <c r="AB53" i="23" s="1"/>
  <c r="AZ35" i="23"/>
  <c r="AZ40" i="23"/>
  <c r="Z53" i="23"/>
  <c r="AX50" i="23"/>
  <c r="AX53" i="23"/>
  <c r="AF46" i="23"/>
  <c r="X26" i="23"/>
  <c r="X32" i="23" s="1"/>
  <c r="X37" i="23"/>
  <c r="AE26" i="23"/>
  <c r="BD22" i="23"/>
  <c r="F32" i="23"/>
  <c r="AZ42" i="23"/>
  <c r="O14" i="23"/>
  <c r="BE26" i="23"/>
  <c r="BF46" i="23"/>
  <c r="O46" i="23"/>
  <c r="Y19" i="23"/>
  <c r="BC55" i="23"/>
  <c r="BD57" i="23"/>
  <c r="I19" i="23"/>
  <c r="Z50" i="23"/>
  <c r="W26" i="23"/>
  <c r="BD42" i="23"/>
  <c r="H46" i="23"/>
  <c r="AC51" i="23"/>
  <c r="AD51" i="23"/>
  <c r="G14" i="23"/>
  <c r="G31" i="23"/>
  <c r="AM26" i="23"/>
  <c r="N51" i="23"/>
  <c r="M51" i="23"/>
  <c r="H31" i="23"/>
  <c r="P31" i="23"/>
  <c r="AR31" i="23"/>
  <c r="AR51" i="23" s="1"/>
  <c r="AV49" i="23"/>
  <c r="AD32" i="23"/>
  <c r="P18" i="23"/>
  <c r="BD28" i="23"/>
  <c r="AZ28" i="23"/>
  <c r="AE18" i="23"/>
  <c r="AO53" i="23"/>
  <c r="AW50" i="23"/>
  <c r="AV37" i="23"/>
  <c r="E32" i="23"/>
  <c r="Y53" i="23"/>
  <c r="AG53" i="23"/>
  <c r="AS51" i="23"/>
  <c r="AV46" i="23"/>
  <c r="BD23" i="23"/>
  <c r="AF26" i="23"/>
  <c r="AF32" i="23" s="1"/>
  <c r="P46" i="23"/>
  <c r="P49" i="23" s="1"/>
  <c r="E50" i="23"/>
  <c r="W18" i="23"/>
  <c r="BB18" i="23"/>
  <c r="Y50" i="23"/>
  <c r="AX32" i="23"/>
  <c r="BC36" i="23"/>
  <c r="D53" i="23"/>
  <c r="AX51" i="23"/>
  <c r="AT51" i="23"/>
  <c r="BD9" i="23"/>
  <c r="BD17" i="23"/>
  <c r="X14" i="23"/>
  <c r="BD40" i="23"/>
  <c r="BC57" i="23"/>
  <c r="J51" i="23"/>
  <c r="BD15" i="23"/>
  <c r="BD38" i="23"/>
  <c r="AN37" i="23"/>
  <c r="BD21" i="23"/>
  <c r="AF37" i="23"/>
  <c r="H26" i="23"/>
  <c r="W14" i="23"/>
  <c r="AK50" i="23"/>
  <c r="BE14" i="23"/>
  <c r="BC8" i="23"/>
  <c r="BC16" i="23"/>
  <c r="E19" i="23"/>
  <c r="U13" i="27"/>
  <c r="F58" i="17"/>
  <c r="AW53" i="23"/>
  <c r="AU46" i="23"/>
  <c r="BD45" i="23"/>
  <c r="BA46" i="23"/>
  <c r="BD44" i="23"/>
  <c r="AT50" i="23"/>
  <c r="BB14" i="23"/>
  <c r="AU14" i="23"/>
  <c r="BC11" i="23"/>
  <c r="AN14" i="23"/>
  <c r="AN46" i="23"/>
  <c r="BC23" i="23"/>
  <c r="AN26" i="23"/>
  <c r="AN32" i="23" s="1"/>
  <c r="BD10" i="23"/>
  <c r="AE49" i="23"/>
  <c r="AE14" i="23"/>
  <c r="AF14" i="23"/>
  <c r="AC19" i="23"/>
  <c r="BC10" i="23"/>
  <c r="BC44" i="23"/>
  <c r="X18" i="23"/>
  <c r="X51" i="23" s="1"/>
  <c r="V51" i="23"/>
  <c r="W51" i="23" s="1"/>
  <c r="BA14" i="23"/>
  <c r="BC9" i="23"/>
  <c r="BD11" i="23"/>
  <c r="BC13" i="23"/>
  <c r="BC56" i="23"/>
  <c r="BC15" i="23"/>
  <c r="BD16" i="23"/>
  <c r="BE18" i="23"/>
  <c r="AO51" i="23"/>
  <c r="AY37" i="23"/>
  <c r="BD8" i="23"/>
  <c r="E60" i="17"/>
  <c r="BF18" i="23"/>
  <c r="AN18" i="23"/>
  <c r="M32" i="23"/>
  <c r="AZ37" i="23"/>
  <c r="R51" i="23"/>
  <c r="Z51" i="23"/>
  <c r="AH50" i="23"/>
  <c r="BF26" i="23"/>
  <c r="AV14" i="23"/>
  <c r="AC53" i="23"/>
  <c r="AE46" i="23"/>
  <c r="AR14" i="23"/>
  <c r="X25" i="27"/>
  <c r="Z13" i="27"/>
  <c r="BE46" i="23"/>
  <c r="Q53" i="23"/>
  <c r="G46" i="23"/>
  <c r="AL50" i="23"/>
  <c r="BB26" i="23"/>
  <c r="J19" i="23"/>
  <c r="J52" i="23" s="1"/>
  <c r="AO19" i="23"/>
  <c r="BA31" i="23"/>
  <c r="AL32" i="23"/>
  <c r="H37" i="23"/>
  <c r="I51" i="23"/>
  <c r="T19" i="23"/>
  <c r="T52" i="23" s="1"/>
  <c r="AJ53" i="23"/>
  <c r="BB46" i="23"/>
  <c r="BD13" i="23"/>
  <c r="BD24" i="23"/>
  <c r="BD55" i="23"/>
  <c r="AY44" i="23"/>
  <c r="C60" i="17"/>
  <c r="V5" i="27"/>
  <c r="B25" i="27"/>
  <c r="BF14" i="23"/>
  <c r="BB31" i="23"/>
  <c r="AT32" i="23"/>
  <c r="BB49" i="23"/>
  <c r="AV18" i="23"/>
  <c r="AX19" i="23"/>
  <c r="H18" i="23"/>
  <c r="AZ16" i="23"/>
  <c r="BB47" i="23"/>
  <c r="BC47" i="23" s="1"/>
  <c r="H47" i="23"/>
  <c r="BD47" i="23" s="1"/>
  <c r="U32" i="23"/>
  <c r="U50" i="23"/>
  <c r="AB51" i="23"/>
  <c r="B60" i="17"/>
  <c r="H5" i="27"/>
  <c r="H10" i="27" s="1"/>
  <c r="H25" i="27" s="1"/>
  <c r="E6" i="27"/>
  <c r="E21" i="27"/>
  <c r="F6" i="27"/>
  <c r="F10" i="27" s="1"/>
  <c r="F25" i="27" s="1"/>
  <c r="Z25" i="27" l="1"/>
  <c r="K23" i="27"/>
  <c r="K25" i="27" s="1"/>
  <c r="M18" i="27"/>
  <c r="L18" i="27"/>
  <c r="J23" i="27"/>
  <c r="J25" i="27" s="1"/>
  <c r="AE19" i="23"/>
  <c r="F60" i="17"/>
  <c r="Z52" i="23"/>
  <c r="G50" i="23"/>
  <c r="AD52" i="23"/>
  <c r="D52" i="23"/>
  <c r="G51" i="23"/>
  <c r="BC46" i="23"/>
  <c r="AP52" i="23"/>
  <c r="Y52" i="23"/>
  <c r="N52" i="23"/>
  <c r="AM19" i="23"/>
  <c r="BE32" i="23"/>
  <c r="R52" i="23"/>
  <c r="AU19" i="23"/>
  <c r="P50" i="23"/>
  <c r="H32" i="23"/>
  <c r="BC18" i="23"/>
  <c r="G53" i="23"/>
  <c r="BB19" i="23"/>
  <c r="AW52" i="23"/>
  <c r="X50" i="23"/>
  <c r="I52" i="23"/>
  <c r="O51" i="23"/>
  <c r="P32" i="23"/>
  <c r="Q52" i="23"/>
  <c r="O50" i="23"/>
  <c r="H53" i="23"/>
  <c r="M52" i="23"/>
  <c r="F52" i="23"/>
  <c r="AS52" i="23"/>
  <c r="AH52" i="23"/>
  <c r="W19" i="23"/>
  <c r="AF19" i="23"/>
  <c r="AF52" i="23" s="1"/>
  <c r="AZ26" i="23"/>
  <c r="AV53" i="23"/>
  <c r="BA51" i="23"/>
  <c r="BB53" i="23"/>
  <c r="AE32" i="23"/>
  <c r="BF32" i="23"/>
  <c r="AJ51" i="23"/>
  <c r="AZ51" i="23" s="1"/>
  <c r="P19" i="23"/>
  <c r="O49" i="23"/>
  <c r="BC31" i="23"/>
  <c r="G32" i="23"/>
  <c r="H50" i="23"/>
  <c r="AU51" i="23"/>
  <c r="P51" i="23"/>
  <c r="AB52" i="23"/>
  <c r="BC26" i="23"/>
  <c r="BD31" i="23"/>
  <c r="AG52" i="23"/>
  <c r="BC49" i="23"/>
  <c r="AZ53" i="23"/>
  <c r="AB50" i="23"/>
  <c r="T32" i="23"/>
  <c r="BF50" i="23"/>
  <c r="AZ46" i="23"/>
  <c r="AN53" i="23"/>
  <c r="AU50" i="23"/>
  <c r="BE50" i="23"/>
  <c r="AR32" i="23"/>
  <c r="O19" i="23"/>
  <c r="X53" i="23"/>
  <c r="AE51" i="23"/>
  <c r="BD37" i="23"/>
  <c r="BA50" i="23"/>
  <c r="BD26" i="23"/>
  <c r="BC14" i="23"/>
  <c r="BB51" i="23"/>
  <c r="BF53" i="23"/>
  <c r="BA19" i="23"/>
  <c r="BF51" i="23"/>
  <c r="AF53" i="23"/>
  <c r="E52" i="23"/>
  <c r="P53" i="23"/>
  <c r="G19" i="23"/>
  <c r="BE53" i="23"/>
  <c r="BB50" i="23"/>
  <c r="AN49" i="23"/>
  <c r="BD49" i="23" s="1"/>
  <c r="BD46" i="23"/>
  <c r="AN50" i="23"/>
  <c r="AF50" i="23"/>
  <c r="AC52" i="23"/>
  <c r="AE52" i="23" s="1"/>
  <c r="X19" i="23"/>
  <c r="X52" i="23" s="1"/>
  <c r="O32" i="23"/>
  <c r="AX52" i="23"/>
  <c r="BF19" i="23"/>
  <c r="AY19" i="23"/>
  <c r="AY14" i="23"/>
  <c r="W32" i="23"/>
  <c r="U52" i="23"/>
  <c r="BA32" i="23"/>
  <c r="AJ52" i="23"/>
  <c r="AZ18" i="23"/>
  <c r="BE19" i="23"/>
  <c r="AO52" i="23"/>
  <c r="AZ14" i="23"/>
  <c r="AR19" i="23"/>
  <c r="AE53" i="23"/>
  <c r="BA53" i="23"/>
  <c r="AZ30" i="23"/>
  <c r="AR50" i="23"/>
  <c r="AL52" i="23"/>
  <c r="AM52" i="23" s="1"/>
  <c r="AM32" i="23"/>
  <c r="AV51" i="23"/>
  <c r="BD18" i="23"/>
  <c r="AV50" i="23"/>
  <c r="AV19" i="23"/>
  <c r="BD14" i="23"/>
  <c r="E23" i="27"/>
  <c r="V6" i="27"/>
  <c r="E10" i="27"/>
  <c r="H51" i="23"/>
  <c r="H19" i="23"/>
  <c r="AT52" i="23"/>
  <c r="AU32" i="23"/>
  <c r="BB32" i="23"/>
  <c r="AN51" i="23"/>
  <c r="AN19" i="23"/>
  <c r="AN52" i="23" s="1"/>
  <c r="BE51" i="23"/>
  <c r="W50" i="23"/>
  <c r="O18" i="27" l="1"/>
  <c r="L23" i="27"/>
  <c r="L25" i="27" s="1"/>
  <c r="N18" i="27"/>
  <c r="P18" i="27" s="1"/>
  <c r="M23" i="27"/>
  <c r="M25" i="27" s="1"/>
  <c r="BD32" i="23"/>
  <c r="H52" i="23"/>
  <c r="P52" i="23"/>
  <c r="O52" i="23"/>
  <c r="BC19" i="23"/>
  <c r="BC51" i="23"/>
  <c r="G52" i="23"/>
  <c r="BC53" i="23"/>
  <c r="BF52" i="23"/>
  <c r="BE52" i="23"/>
  <c r="BC50" i="23"/>
  <c r="AZ50" i="23"/>
  <c r="BD53" i="23"/>
  <c r="BD50" i="23"/>
  <c r="BC32" i="23"/>
  <c r="AU52" i="23"/>
  <c r="BB52" i="23"/>
  <c r="V10" i="27"/>
  <c r="E25" i="27"/>
  <c r="BD51" i="23"/>
  <c r="W52" i="23"/>
  <c r="BA52" i="23"/>
  <c r="AZ19" i="23"/>
  <c r="AR52" i="23"/>
  <c r="AZ52" i="23" s="1"/>
  <c r="BD19" i="23"/>
  <c r="AV52" i="23"/>
  <c r="P23" i="27" l="1"/>
  <c r="P25" i="27" s="1"/>
  <c r="Q18" i="27"/>
  <c r="N23" i="27"/>
  <c r="N25" i="27" s="1"/>
  <c r="R18" i="27"/>
  <c r="O23" i="27"/>
  <c r="O25" i="27" s="1"/>
  <c r="BD52" i="23"/>
  <c r="BC52" i="23"/>
  <c r="C20" i="3"/>
  <c r="T18" i="27" l="1"/>
  <c r="Q23" i="27"/>
  <c r="Q25" i="27" s="1"/>
  <c r="R23" i="27"/>
  <c r="R25" i="27" s="1"/>
  <c r="S18" i="27"/>
  <c r="U18" i="27" s="1"/>
  <c r="U23" i="27" s="1"/>
  <c r="U25" i="27" s="1"/>
  <c r="V18" i="27" l="1"/>
  <c r="V23" i="27" s="1"/>
  <c r="V25" i="27" s="1"/>
  <c r="S23" i="27"/>
  <c r="S25" i="27" s="1"/>
  <c r="W18" i="27"/>
  <c r="T23" i="27"/>
  <c r="T25" i="27" s="1"/>
</calcChain>
</file>

<file path=xl/sharedStrings.xml><?xml version="1.0" encoding="utf-8"?>
<sst xmlns="http://schemas.openxmlformats.org/spreadsheetml/2006/main" count="356" uniqueCount="230">
  <si>
    <t>KÖLTSÉGVETÉSI BEVÉTELEK ÉS KIADÁSOK  EGYENLEGE</t>
  </si>
  <si>
    <t>V.</t>
  </si>
  <si>
    <t>VI.</t>
  </si>
  <si>
    <t>VIII.</t>
  </si>
  <si>
    <t xml:space="preserve">  - ebből intézményfinanszírozás</t>
  </si>
  <si>
    <t>IX.</t>
  </si>
  <si>
    <t>FINANSZÍROZÁSI BEVÉTELEK ÉS KIADÁSOK EGYENLEGE</t>
  </si>
  <si>
    <t>Megnevezés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</si>
  <si>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</si>
  <si>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</si>
  <si>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</si>
  <si>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</si>
  <si>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</si>
  <si>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</si>
  <si>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</si>
  <si>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</si>
  <si>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</si>
  <si>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Működési bevételek összesen</t>
  </si>
  <si>
    <t>Felhalmozási bevételek összesen</t>
  </si>
  <si>
    <t>Finanszírozási kiadások</t>
  </si>
  <si>
    <t>Finanszírozási bevételek</t>
  </si>
  <si>
    <t>adatok e Ft-ban</t>
  </si>
  <si>
    <t xml:space="preserve"> </t>
  </si>
  <si>
    <t>Mindösszesen:</t>
  </si>
  <si>
    <t>Ady Endre Művelődési Központ és Könyvtár</t>
  </si>
  <si>
    <t>Városgondnokság</t>
  </si>
  <si>
    <t>Önkormányzat</t>
  </si>
  <si>
    <t>Mindösszesen</t>
  </si>
  <si>
    <t>VII.</t>
  </si>
  <si>
    <t>Napsugár Óvoda és Bölcsőde</t>
  </si>
  <si>
    <t xml:space="preserve"> Polgár Város Önkormányzata és intézményei</t>
  </si>
  <si>
    <t xml:space="preserve">Felújítási kiadások  </t>
  </si>
  <si>
    <t>Eredeti              előirányzat</t>
  </si>
  <si>
    <t>Felújítási kiadások előirányzat összesen:</t>
  </si>
  <si>
    <t xml:space="preserve">Felhalmozási kiadások  </t>
  </si>
  <si>
    <t>Felhalmozási kiadások előirányzata összesen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</si>
  <si>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</si>
  <si>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</si>
  <si>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</si>
  <si>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</si>
  <si>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</si>
  <si>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</si>
  <si>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</si>
  <si>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</si>
  <si>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</si>
  <si>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</si>
  <si>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</si>
  <si>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</si>
  <si>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</si>
  <si>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Közhatalmi bevételek</t>
  </si>
  <si>
    <t>Működési célú átvett pénz.áh.kívülről</t>
  </si>
  <si>
    <t>Intézményi működési bevételek</t>
  </si>
  <si>
    <t>Intézményi felhalmozási bevételek</t>
  </si>
  <si>
    <t>Hitel-, kölcsöntörlesztés áh.kívülre</t>
  </si>
  <si>
    <t>Belföldi értékpapírok kiadásai</t>
  </si>
  <si>
    <t>Egyéb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</si>
  <si>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</si>
  <si>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</si>
  <si>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</si>
  <si>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</si>
  <si>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</si>
  <si>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</si>
  <si>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</si>
  <si>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</si>
  <si>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</si>
  <si>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</si>
  <si>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</si>
  <si>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Eredeti előirányzat</t>
  </si>
  <si>
    <t>Módosított előirányzat</t>
  </si>
  <si>
    <t>Módosított             előirányzat</t>
  </si>
  <si>
    <t>1. Általános tartalék</t>
  </si>
  <si>
    <t>Megvált. munkakép.fogl.létszáma:</t>
  </si>
  <si>
    <t>Engedélyezett létszám:</t>
  </si>
  <si>
    <t>2. Céltartalékok</t>
  </si>
  <si>
    <t xml:space="preserve">Teljesítés </t>
  </si>
  <si>
    <t>Teljesítés (%)</t>
  </si>
  <si>
    <t>Teljesítés %</t>
  </si>
  <si>
    <t>Időarányos előirányzat</t>
  </si>
  <si>
    <t>Államigaz-gatás</t>
  </si>
  <si>
    <t>2. sz. melléklet</t>
  </si>
  <si>
    <t>3.sz. melléklet</t>
  </si>
  <si>
    <t>6. sz. melléklet</t>
  </si>
  <si>
    <t>Városüzemeltetési és intézményi feladatok:</t>
  </si>
  <si>
    <t>Teljesítés %-a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</si>
  <si>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</si>
  <si>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</si>
  <si>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</si>
  <si>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</si>
  <si>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</si>
  <si>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</si>
  <si>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</si>
  <si>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</si>
  <si>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</si>
  <si>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</si>
  <si>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</si>
  <si>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</si>
  <si>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Városüzemeltetési és intézményi feladatok összesen:</t>
  </si>
  <si>
    <t xml:space="preserve">Módosított előirányzat </t>
  </si>
  <si>
    <t>Jogcím</t>
  </si>
  <si>
    <t xml:space="preserve">Létszám </t>
  </si>
  <si>
    <t xml:space="preserve">Folyósítás időtartama (hó) </t>
  </si>
  <si>
    <t xml:space="preserve">Ft/fő </t>
  </si>
  <si>
    <t>Önkormányzatot terhelő rész                                     (Ft-ban)</t>
  </si>
  <si>
    <t>Megigényelhető támogatás (Ft-ban)</t>
  </si>
  <si>
    <t>Január</t>
  </si>
  <si>
    <t>Február</t>
  </si>
  <si>
    <t xml:space="preserve">Március </t>
  </si>
  <si>
    <t>Április</t>
  </si>
  <si>
    <t xml:space="preserve">Május </t>
  </si>
  <si>
    <t xml:space="preserve">Június </t>
  </si>
  <si>
    <t xml:space="preserve">Július </t>
  </si>
  <si>
    <t>Augusztus</t>
  </si>
  <si>
    <t>Szeptember</t>
  </si>
  <si>
    <t>Október</t>
  </si>
  <si>
    <t>November</t>
  </si>
  <si>
    <t>December</t>
  </si>
  <si>
    <t>Összesen</t>
  </si>
  <si>
    <t>Rendszeres pénzbeli ellátások összesen</t>
  </si>
  <si>
    <t xml:space="preserve">Felsőfokú okt-ban résztvevők tám. (BURSA) </t>
  </si>
  <si>
    <t>Egyéb önkormányzati pénzbeli ellátások</t>
  </si>
  <si>
    <t>Közgyógyellátás</t>
  </si>
  <si>
    <t>Köztemetés</t>
  </si>
  <si>
    <t>Köztemetés ÁFA</t>
  </si>
  <si>
    <t>Első lakáshoz jutók támogatása</t>
  </si>
  <si>
    <t>2014.évi eredeti előirányzat</t>
  </si>
  <si>
    <t>2014.évi módosított előirányzat</t>
  </si>
  <si>
    <t xml:space="preserve">2014. évi várható tény </t>
  </si>
  <si>
    <t xml:space="preserve">2015. évi előírás </t>
  </si>
  <si>
    <t>Hátralékok befizetése</t>
  </si>
  <si>
    <t xml:space="preserve">Túlfizetések </t>
  </si>
  <si>
    <t xml:space="preserve">Egyéb </t>
  </si>
  <si>
    <t>magánszemélyek kommunális adója</t>
  </si>
  <si>
    <t xml:space="preserve">idegenforgalmi adó tartózkodás után </t>
  </si>
  <si>
    <t xml:space="preserve">iparűzési adó állandó tevékenység után </t>
  </si>
  <si>
    <t>iparűzési adó ideiglenes tevékenység után</t>
  </si>
  <si>
    <t>gépjárműadó</t>
  </si>
  <si>
    <t xml:space="preserve">talajterhelési díj </t>
  </si>
  <si>
    <t>Teljesítés</t>
  </si>
  <si>
    <t>5. számú melléklet</t>
  </si>
  <si>
    <t>Önkormányzatok felhalm. támog.</t>
  </si>
  <si>
    <t>4. számú táblázat</t>
  </si>
  <si>
    <t xml:space="preserve">2016. évi eredeti előirányzat (Ft-ban) </t>
  </si>
  <si>
    <t>Foglalkoztatást helyettesítő támogatás</t>
  </si>
  <si>
    <t xml:space="preserve">Rendszeres szociális segély </t>
  </si>
  <si>
    <t xml:space="preserve">Rendszeres szociális  segély </t>
  </si>
  <si>
    <t>Lakásfenntartási tám. 2015.február 28-ig megáll.</t>
  </si>
  <si>
    <t>Pénzbeli temetési segélyek</t>
  </si>
  <si>
    <t>Eseti pénzbeli és természetbeni ellátások összesen</t>
  </si>
  <si>
    <t>2017. I. félévi   felújítási és felhalmozási kiadások előirányzatai</t>
  </si>
  <si>
    <t xml:space="preserve">Polgár Város Önkormányzata 2017. I. félévi általános és céltartalékai </t>
  </si>
  <si>
    <t>Polgár Város Önkormányzatának rendszeres és eseti pénzbeli ellátások 2017. I. félévi teljesítése</t>
  </si>
  <si>
    <t xml:space="preserve">            Polgár Város Önkormányzatának 2017. évi adóbevételeinek I. félévi teljesítése</t>
  </si>
  <si>
    <t>2017. év</t>
  </si>
  <si>
    <t>Polgár Város Önkormányzata 2017. évi  felújítási, karbantartási céltartalék I. félévi felhasználása</t>
  </si>
  <si>
    <t>adatok Ft-ban</t>
  </si>
  <si>
    <t>(adatok Ft-ban)</t>
  </si>
  <si>
    <t>Működési célú átadott pénzeszközök</t>
  </si>
  <si>
    <t>Fonyódi Üdülő 2016. évi felújítási kiadásai</t>
  </si>
  <si>
    <t>Bem u. cserépkályha felújítása</t>
  </si>
  <si>
    <t>Közmunkaprogramok egyéb építmény felújítások</t>
  </si>
  <si>
    <t>Bessenyei u. 7. ingatlan megvásárlása</t>
  </si>
  <si>
    <t xml:space="preserve">Fonyódliget üdülőrész megvásárlása </t>
  </si>
  <si>
    <t>Helyi Építési Szabályzat I. ütem</t>
  </si>
  <si>
    <t>Forgalomtechnikai terv felülvizsgálat</t>
  </si>
  <si>
    <t>Településképi arculati kézikönyv</t>
  </si>
  <si>
    <t>Kisértékű tárgyi eszközök beszerzése</t>
  </si>
  <si>
    <t>Orvosi ügyeletre kisértékű tárgyi eszközök beszerzése</t>
  </si>
  <si>
    <t>Közmunkaprogramok tárgyi eszköz beszerzései</t>
  </si>
  <si>
    <t>Közművelődési érdekeltségnövelő támogatás önerő (multifunkciós nyomtató)</t>
  </si>
  <si>
    <t>Weboldal fejlesztése (intézményi)</t>
  </si>
  <si>
    <t>Szerver számítógép vásárlása</t>
  </si>
  <si>
    <t>Nyomtató vásárlása</t>
  </si>
  <si>
    <t>Mosógép, vasalódeszka vásárlása</t>
  </si>
  <si>
    <t>2 db számítógép, nyomtató vásárlása</t>
  </si>
  <si>
    <t>Hűtőgép vásárlása</t>
  </si>
  <si>
    <t>Kisértékű tárgyi esziözök vásárlása</t>
  </si>
  <si>
    <t>Műhely részére kisgép beszerzése</t>
  </si>
  <si>
    <t>Konyhai berendezések (gáztűzhely, mikrohullámú sütő, kávéfőző) és 3 db monitor</t>
  </si>
  <si>
    <t>Ajtó és ablakcsere iskolai konyha</t>
  </si>
  <si>
    <t>Iskolai konyha részére kisértékű tárgyi eszközök</t>
  </si>
  <si>
    <t>Óvoda konyha részére kisértékű tárgyi eszközök</t>
  </si>
  <si>
    <t>Műemlékvédelmi Alap</t>
  </si>
  <si>
    <t>Általános tartalék</t>
  </si>
  <si>
    <t>Céltartalék sportszervezetek támogatására</t>
  </si>
  <si>
    <t>Céltartalék a non-profit szervezetek támogatására</t>
  </si>
  <si>
    <t xml:space="preserve">Karbantartási céltartalék </t>
  </si>
  <si>
    <t xml:space="preserve"> Céltartalék a 2017. évi normatívákra</t>
  </si>
  <si>
    <t xml:space="preserve">Céltartalék az egyéb évközi többletfeladatokra </t>
  </si>
  <si>
    <t>Céltartalék a közfoglalkoztatási pályázatok egyéb kiadásaira</t>
  </si>
  <si>
    <t xml:space="preserve"> Céltartalék a pályázatok előkészítésére</t>
  </si>
  <si>
    <t>Céltartalék az önk.tul.gazd.társ.rendkív.kiadásaira</t>
  </si>
  <si>
    <t>Építésügyi és parkolóalap</t>
  </si>
  <si>
    <t>Környezetvéd.és ívóvízhál.fejl.elkül.céltartalék</t>
  </si>
  <si>
    <t xml:space="preserve">pótlékok és bírságok </t>
  </si>
  <si>
    <t xml:space="preserve">egyéb bírságok </t>
  </si>
  <si>
    <t>Önkormányzat működési támog.</t>
  </si>
  <si>
    <t>Felhalm.c. támog.áh.belülről</t>
  </si>
  <si>
    <t>Felhalm.c. átvett pénz.áh.kívülről</t>
  </si>
  <si>
    <t>Működési c.támog.áh.belülről</t>
  </si>
  <si>
    <t>Finansz.bevételek összesen</t>
  </si>
  <si>
    <t>Finansz. kiadások összesen</t>
  </si>
  <si>
    <t>Költségvetési bevételek összes</t>
  </si>
  <si>
    <t>Szennyvíztelep szívattyú felújítása</t>
  </si>
  <si>
    <t>Szabadság u.-Kun.u. szélesítése, játszótéri elemek felújítása, Adí E. u. járda és vízelvezetés felújítás</t>
  </si>
  <si>
    <t>Külterületi utak önerő</t>
  </si>
  <si>
    <t>ASP rendszerhez eszközbeszerzés</t>
  </si>
  <si>
    <t>Kerékpártároló, Nagyváradi u. kerítés építése, Fürdő gáztalanító berend.állapotfelmérés</t>
  </si>
  <si>
    <t>CSOK támogatás</t>
  </si>
  <si>
    <t xml:space="preserve">                                                                                                                                                                             </t>
  </si>
  <si>
    <t>Útburkolati jelek festése, közúti jelzőtáblák cseréje</t>
  </si>
  <si>
    <t>Szabadság utca szélesítése a Kun utcáig</t>
  </si>
  <si>
    <t>Bessenyei utca tereprendezés (Bessenyei u. 7. sz. épület bontása után) - anyagköltség</t>
  </si>
  <si>
    <t>Művelődési Ház pincéjének festése, kirakat és dobogó készítése</t>
  </si>
  <si>
    <t>Nagyváradi utcán lévő önkormányzati ingatlanhoz kerítés építése</t>
  </si>
  <si>
    <t>Zárt csapadékvíz elvezető csatornák, átereszek tisztítása</t>
  </si>
  <si>
    <t>Fürdőn lévő gáztalanító torony műszaki állapotfelmérése</t>
  </si>
  <si>
    <t>Munkaügyi Központ alsó szintjének burkolása, laminálása- anyagköltség</t>
  </si>
  <si>
    <t>Játszótéri elemek felújítása, átmenő járda térkövezése - meglévők karbantartása</t>
  </si>
  <si>
    <t>Kerékpártároló kialakítása Kálvária-domb mellett</t>
  </si>
  <si>
    <t>Konyhák nyári karbantartása (épületek belső festése) - szolgáltatás</t>
  </si>
  <si>
    <t>Ady Endre utca két zsákutcájában járda és vízelvezetés felújítása</t>
  </si>
  <si>
    <t>Kiegészítő GYVT</t>
  </si>
  <si>
    <t>Közfoglalkoztatott eszközbeszerzés</t>
  </si>
  <si>
    <t>környezetvédelmí bírság</t>
  </si>
  <si>
    <t>termőföld bérbeadásából származó SZJA</t>
  </si>
  <si>
    <t>TOP-1.1.3-15. Helyi gazdaságfejl: projektelőkészítés</t>
  </si>
  <si>
    <t>Másológép vásárlása</t>
  </si>
  <si>
    <t xml:space="preserve">Kisértékű tárgyi eszköz vásárlása </t>
  </si>
  <si>
    <t>Települési támogatás: lakhatási támogatás, létfenntartást veszélyeztető élethelyzet, gyógyszertámogatás, közműbekötés, szoc.étkezés tám, házi segítségnyújtás tám, tüzelőanyag tám.temetési segély )</t>
  </si>
  <si>
    <t xml:space="preserve"> MTZ 82-as traktor vásárlása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</si>
</sst>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#,##0.0"/>
    <numFmt numFmtId="166" formatCode="#,##0_ ;\-#,##0\ "/>
    <numFmt numFmtId="167" formatCode="#,##0\ &quot;Ft&quot;"/>
  </numFmts>
  <fonts count="65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color indexed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1"/>
      <name val="Times New Roman"/>
      <family val="1"/>
      <charset val="238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Arial CE"/>
      <charset val="238"/>
    </font>
    <font>
      <sz val="6"/>
      <name val="Arial CE"/>
      <charset val="238"/>
    </font>
    <font>
      <sz val="12"/>
      <color indexed="8"/>
      <name val="Arial"/>
      <family val="2"/>
      <charset val="238"/>
    </font>
    <font>
      <sz val="12"/>
      <name val="Arial CE"/>
      <charset val="238"/>
    </font>
    <font>
      <sz val="10"/>
      <color theme="6" tint="-0.24997711111789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9"/>
      <color theme="6" tint="-0.249977111117893"/>
      <name val="Arial CE"/>
      <charset val="238"/>
    </font>
    <font>
      <sz val="11"/>
      <name val="Arial"/>
      <family val="2"/>
      <charset val="238"/>
    </font>
    <font>
      <i/>
      <sz val="9"/>
      <name val="Arial CE"/>
      <charset val="238"/>
    </font>
    <font>
      <sz val="9"/>
      <name val="Arial Narrow"/>
      <family val="2"/>
      <charset val="238"/>
    </font>
    <font>
      <i/>
      <sz val="9"/>
      <name val="Arial Narrow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9" fillId="0" borderId="0"/>
    <xf numFmtId="0" fontId="39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19" fillId="0" borderId="0"/>
  </cellStyleXfs>
  <cellXfs count="267">
    <xf numFmtId="0" fontId="0" fillId="0" borderId="0" xfId="0"/>
    <xf numFmtId="0" fontId="21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1" fillId="0" borderId="0" xfId="0" applyNumberFormat="1" applyFont="1"/>
    <xf numFmtId="0" fontId="22" fillId="0" borderId="10" xfId="0" applyFont="1" applyBorder="1" applyAlignment="1">
      <alignment wrapText="1"/>
    </xf>
    <xf numFmtId="0" fontId="22" fillId="0" borderId="0" xfId="0" applyFont="1" applyAlignment="1">
      <alignment wrapText="1"/>
    </xf>
    <xf numFmtId="0" fontId="27" fillId="0" borderId="10" xfId="0" applyFont="1" applyBorder="1" applyAlignment="1">
      <alignment horizontal="center" vertical="center" wrapText="1"/>
    </xf>
    <xf numFmtId="0" fontId="30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5" fillId="0" borderId="0" xfId="0" applyFont="1"/>
    <xf numFmtId="0" fontId="25" fillId="0" borderId="0" xfId="0" applyFont="1" applyFill="1"/>
    <xf numFmtId="0" fontId="32" fillId="0" borderId="0" xfId="0" applyFont="1" applyAlignment="1">
      <alignment vertical="center"/>
    </xf>
    <xf numFmtId="0" fontId="33" fillId="0" borderId="0" xfId="0" applyFont="1"/>
    <xf numFmtId="0" fontId="3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8" fillId="0" borderId="0" xfId="0" applyFont="1"/>
    <xf numFmtId="0" fontId="37" fillId="0" borderId="0" xfId="0" applyFont="1"/>
    <xf numFmtId="0" fontId="34" fillId="0" borderId="11" xfId="0" applyFont="1" applyBorder="1" applyAlignment="1">
      <alignment vertical="center"/>
    </xf>
    <xf numFmtId="0" fontId="38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0" fillId="14" borderId="0" xfId="0" applyFill="1"/>
    <xf numFmtId="0" fontId="26" fillId="0" borderId="10" xfId="0" applyFont="1" applyBorder="1" applyAlignment="1">
      <alignment horizontal="center" vertical="center" wrapText="1"/>
    </xf>
    <xf numFmtId="3" fontId="41" fillId="0" borderId="10" xfId="34" applyNumberFormat="1" applyFont="1" applyBorder="1" applyAlignment="1">
      <alignment horizontal="right" vertical="center"/>
    </xf>
    <xf numFmtId="166" fontId="41" fillId="0" borderId="10" xfId="0" applyNumberFormat="1" applyFont="1" applyFill="1" applyBorder="1" applyAlignment="1">
      <alignment vertical="center" shrinkToFit="1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1" fillId="0" borderId="0" xfId="0" applyFont="1" applyBorder="1"/>
    <xf numFmtId="0" fontId="24" fillId="0" borderId="10" xfId="0" applyFont="1" applyBorder="1" applyAlignment="1">
      <alignment wrapText="1"/>
    </xf>
    <xf numFmtId="0" fontId="24" fillId="15" borderId="10" xfId="0" applyFont="1" applyFill="1" applyBorder="1" applyAlignment="1">
      <alignment wrapText="1"/>
    </xf>
    <xf numFmtId="0" fontId="24" fillId="16" borderId="10" xfId="0" applyFont="1" applyFill="1" applyBorder="1" applyAlignment="1">
      <alignment wrapText="1"/>
    </xf>
    <xf numFmtId="0" fontId="22" fillId="0" borderId="0" xfId="0" applyFont="1" applyAlignment="1">
      <alignment vertical="center"/>
    </xf>
    <xf numFmtId="0" fontId="31" fillId="0" borderId="0" xfId="0" applyFont="1"/>
    <xf numFmtId="0" fontId="31" fillId="0" borderId="0" xfId="0" applyFont="1" applyAlignment="1">
      <alignment horizontal="left"/>
    </xf>
    <xf numFmtId="0" fontId="27" fillId="0" borderId="0" xfId="0" applyFont="1" applyBorder="1"/>
    <xf numFmtId="0" fontId="31" fillId="0" borderId="0" xfId="0" applyFont="1" applyAlignment="1">
      <alignment horizontal="right"/>
    </xf>
    <xf numFmtId="0" fontId="33" fillId="0" borderId="0" xfId="0" applyFont="1" applyAlignment="1">
      <alignment horizontal="center"/>
    </xf>
    <xf numFmtId="3" fontId="33" fillId="0" borderId="0" xfId="0" applyNumberFormat="1" applyFont="1" applyAlignment="1">
      <alignment horizontal="center"/>
    </xf>
    <xf numFmtId="0" fontId="22" fillId="15" borderId="10" xfId="0" applyFont="1" applyFill="1" applyBorder="1" applyAlignment="1">
      <alignment wrapText="1"/>
    </xf>
    <xf numFmtId="0" fontId="31" fillId="0" borderId="0" xfId="0" applyFont="1" applyAlignment="1">
      <alignment horizontal="center"/>
    </xf>
    <xf numFmtId="0" fontId="27" fillId="0" borderId="0" xfId="0" applyFont="1" applyAlignment="1">
      <alignment vertical="center"/>
    </xf>
    <xf numFmtId="0" fontId="24" fillId="0" borderId="10" xfId="0" applyFont="1" applyBorder="1" applyAlignment="1">
      <alignment horizontal="center"/>
    </xf>
    <xf numFmtId="0" fontId="24" fillId="0" borderId="0" xfId="0" applyFont="1"/>
    <xf numFmtId="2" fontId="22" fillId="0" borderId="10" xfId="0" applyNumberFormat="1" applyFont="1" applyBorder="1" applyAlignment="1"/>
    <xf numFmtId="0" fontId="43" fillId="0" borderId="0" xfId="0" applyFont="1" applyAlignment="1">
      <alignment wrapText="1"/>
    </xf>
    <xf numFmtId="0" fontId="58" fillId="0" borderId="0" xfId="0" applyFont="1"/>
    <xf numFmtId="0" fontId="57" fillId="0" borderId="0" xfId="0" applyFont="1"/>
    <xf numFmtId="0" fontId="59" fillId="0" borderId="10" xfId="0" applyFont="1" applyBorder="1" applyAlignment="1">
      <alignment horizontal="center" vertical="center" wrapText="1"/>
    </xf>
    <xf numFmtId="3" fontId="57" fillId="0" borderId="0" xfId="0" applyNumberFormat="1" applyFont="1"/>
    <xf numFmtId="0" fontId="40" fillId="0" borderId="0" xfId="34" applyFont="1" applyAlignment="1">
      <alignment vertical="center"/>
    </xf>
    <xf numFmtId="2" fontId="22" fillId="0" borderId="10" xfId="0" applyNumberFormat="1" applyFont="1" applyFill="1" applyBorder="1" applyAlignment="1"/>
    <xf numFmtId="0" fontId="26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 wrapText="1"/>
    </xf>
    <xf numFmtId="3" fontId="34" fillId="0" borderId="10" xfId="0" applyNumberFormat="1" applyFont="1" applyBorder="1" applyAlignment="1">
      <alignment vertical="center"/>
    </xf>
    <xf numFmtId="0" fontId="35" fillId="14" borderId="10" xfId="0" applyFont="1" applyFill="1" applyBorder="1" applyAlignment="1">
      <alignment vertical="center"/>
    </xf>
    <xf numFmtId="3" fontId="35" fillId="14" borderId="10" xfId="0" applyNumberFormat="1" applyFont="1" applyFill="1" applyBorder="1" applyAlignment="1">
      <alignment vertical="center"/>
    </xf>
    <xf numFmtId="164" fontId="27" fillId="0" borderId="0" xfId="0" applyNumberFormat="1" applyFont="1" applyBorder="1"/>
    <xf numFmtId="164" fontId="21" fillId="0" borderId="0" xfId="0" applyNumberFormat="1" applyFont="1" applyBorder="1"/>
    <xf numFmtId="164" fontId="21" fillId="0" borderId="0" xfId="0" applyNumberFormat="1" applyFont="1"/>
    <xf numFmtId="164" fontId="0" fillId="0" borderId="0" xfId="0" applyNumberFormat="1"/>
    <xf numFmtId="164" fontId="33" fillId="0" borderId="0" xfId="0" applyNumberFormat="1" applyFont="1"/>
    <xf numFmtId="164" fontId="26" fillId="0" borderId="10" xfId="0" applyNumberFormat="1" applyFont="1" applyBorder="1" applyAlignment="1">
      <alignment horizontal="center" vertical="center" wrapText="1"/>
    </xf>
    <xf numFmtId="164" fontId="34" fillId="0" borderId="10" xfId="0" applyNumberFormat="1" applyFont="1" applyBorder="1" applyAlignment="1">
      <alignment vertical="center"/>
    </xf>
    <xf numFmtId="164" fontId="35" fillId="14" borderId="10" xfId="0" applyNumberFormat="1" applyFont="1" applyFill="1" applyBorder="1" applyAlignment="1">
      <alignment vertical="center"/>
    </xf>
    <xf numFmtId="0" fontId="0" fillId="0" borderId="0" xfId="0" applyFont="1"/>
    <xf numFmtId="3" fontId="0" fillId="0" borderId="0" xfId="0" applyNumberFormat="1" applyFont="1"/>
    <xf numFmtId="0" fontId="44" fillId="0" borderId="0" xfId="0" applyFont="1" applyAlignment="1">
      <alignment horizontal="right"/>
    </xf>
    <xf numFmtId="167" fontId="44" fillId="0" borderId="0" xfId="0" applyNumberFormat="1" applyFont="1" applyAlignment="1">
      <alignment horizontal="right"/>
    </xf>
    <xf numFmtId="164" fontId="44" fillId="0" borderId="0" xfId="0" applyNumberFormat="1" applyFont="1" applyAlignment="1">
      <alignment horizontal="right"/>
    </xf>
    <xf numFmtId="0" fontId="45" fillId="0" borderId="0" xfId="0" applyFont="1" applyAlignment="1">
      <alignment horizontal="center"/>
    </xf>
    <xf numFmtId="167" fontId="45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center"/>
    </xf>
    <xf numFmtId="0" fontId="3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46" fillId="0" borderId="10" xfId="0" applyNumberFormat="1" applyFont="1" applyFill="1" applyBorder="1" applyAlignment="1">
      <alignment horizontal="center" vertical="center" wrapText="1"/>
    </xf>
    <xf numFmtId="3" fontId="47" fillId="0" borderId="10" xfId="0" applyNumberFormat="1" applyFont="1" applyBorder="1" applyAlignment="1">
      <alignment horizontal="center" vertical="center"/>
    </xf>
    <xf numFmtId="3" fontId="48" fillId="0" borderId="10" xfId="0" applyNumberFormat="1" applyFont="1" applyBorder="1" applyAlignment="1">
      <alignment horizontal="center" vertical="center" wrapText="1"/>
    </xf>
    <xf numFmtId="3" fontId="47" fillId="0" borderId="10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3" fontId="0" fillId="0" borderId="0" xfId="0" applyNumberFormat="1" applyAlignment="1"/>
    <xf numFmtId="3" fontId="25" fillId="0" borderId="0" xfId="0" applyNumberFormat="1" applyFont="1" applyAlignment="1"/>
    <xf numFmtId="3" fontId="0" fillId="0" borderId="0" xfId="0" applyNumberFormat="1" applyAlignment="1">
      <alignment horizontal="center"/>
    </xf>
    <xf numFmtId="3" fontId="27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3" fontId="51" fillId="0" borderId="0" xfId="0" applyNumberFormat="1" applyFont="1" applyAlignment="1">
      <alignment vertical="center"/>
    </xf>
    <xf numFmtId="0" fontId="51" fillId="0" borderId="0" xfId="0" applyFont="1" applyAlignment="1">
      <alignment vertical="center"/>
    </xf>
    <xf numFmtId="3" fontId="52" fillId="18" borderId="0" xfId="0" applyNumberFormat="1" applyFont="1" applyFill="1" applyAlignment="1">
      <alignment vertical="center"/>
    </xf>
    <xf numFmtId="0" fontId="52" fillId="18" borderId="0" xfId="0" applyFont="1" applyFill="1" applyAlignment="1">
      <alignment vertical="center"/>
    </xf>
    <xf numFmtId="3" fontId="52" fillId="0" borderId="0" xfId="0" applyNumberFormat="1" applyFont="1" applyFill="1" applyAlignment="1">
      <alignment vertical="center"/>
    </xf>
    <xf numFmtId="0" fontId="52" fillId="0" borderId="0" xfId="0" applyFont="1" applyFill="1" applyAlignment="1">
      <alignment vertical="center"/>
    </xf>
    <xf numFmtId="0" fontId="48" fillId="0" borderId="0" xfId="0" applyFont="1" applyAlignment="1">
      <alignment wrapText="1"/>
    </xf>
    <xf numFmtId="3" fontId="28" fillId="0" borderId="0" xfId="0" applyNumberFormat="1" applyFont="1" applyAlignment="1"/>
    <xf numFmtId="3" fontId="52" fillId="0" borderId="0" xfId="0" applyNumberFormat="1" applyFont="1" applyAlignment="1"/>
    <xf numFmtId="3" fontId="28" fillId="0" borderId="0" xfId="0" applyNumberFormat="1" applyFont="1" applyAlignment="1">
      <alignment horizontal="center"/>
    </xf>
    <xf numFmtId="0" fontId="28" fillId="0" borderId="0" xfId="0" applyFont="1"/>
    <xf numFmtId="0" fontId="25" fillId="0" borderId="0" xfId="0" applyFont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3" fontId="47" fillId="0" borderId="10" xfId="0" applyNumberFormat="1" applyFont="1" applyBorder="1" applyAlignment="1">
      <alignment vertical="center" wrapText="1"/>
    </xf>
    <xf numFmtId="3" fontId="42" fillId="0" borderId="10" xfId="0" applyNumberFormat="1" applyFont="1" applyBorder="1" applyAlignment="1">
      <alignment vertical="center"/>
    </xf>
    <xf numFmtId="3" fontId="47" fillId="0" borderId="10" xfId="0" applyNumberFormat="1" applyFont="1" applyBorder="1" applyAlignment="1">
      <alignment vertical="center"/>
    </xf>
    <xf numFmtId="3" fontId="50" fillId="0" borderId="10" xfId="0" applyNumberFormat="1" applyFont="1" applyBorder="1" applyAlignment="1">
      <alignment vertical="center"/>
    </xf>
    <xf numFmtId="3" fontId="42" fillId="0" borderId="0" xfId="0" applyNumberFormat="1" applyFont="1"/>
    <xf numFmtId="0" fontId="42" fillId="0" borderId="0" xfId="0" applyFont="1"/>
    <xf numFmtId="0" fontId="25" fillId="0" borderId="0" xfId="0" applyFont="1" applyBorder="1" applyAlignment="1"/>
    <xf numFmtId="0" fontId="25" fillId="0" borderId="10" xfId="0" applyFont="1" applyBorder="1" applyAlignment="1">
      <alignment vertical="center" wrapText="1"/>
    </xf>
    <xf numFmtId="0" fontId="47" fillId="0" borderId="10" xfId="0" applyFont="1" applyBorder="1" applyAlignment="1">
      <alignment vertical="center" wrapText="1"/>
    </xf>
    <xf numFmtId="0" fontId="53" fillId="0" borderId="10" xfId="0" applyFont="1" applyBorder="1" applyAlignment="1">
      <alignment vertical="center"/>
    </xf>
    <xf numFmtId="10" fontId="34" fillId="0" borderId="10" xfId="0" applyNumberFormat="1" applyFont="1" applyBorder="1" applyAlignment="1">
      <alignment horizontal="center" vertical="center"/>
    </xf>
    <xf numFmtId="164" fontId="47" fillId="0" borderId="10" xfId="0" applyNumberFormat="1" applyFont="1" applyBorder="1" applyAlignment="1">
      <alignment vertical="center" wrapText="1"/>
    </xf>
    <xf numFmtId="164" fontId="22" fillId="0" borderId="10" xfId="0" applyNumberFormat="1" applyFont="1" applyBorder="1"/>
    <xf numFmtId="165" fontId="22" fillId="0" borderId="10" xfId="0" applyNumberFormat="1" applyFont="1" applyBorder="1"/>
    <xf numFmtId="4" fontId="22" fillId="0" borderId="10" xfId="0" applyNumberFormat="1" applyFont="1" applyBorder="1"/>
    <xf numFmtId="3" fontId="22" fillId="0" borderId="0" xfId="0" applyNumberFormat="1" applyFont="1"/>
    <xf numFmtId="0" fontId="54" fillId="0" borderId="0" xfId="0" applyFont="1" applyAlignment="1">
      <alignment horizontal="right"/>
    </xf>
    <xf numFmtId="0" fontId="29" fillId="0" borderId="14" xfId="0" applyFont="1" applyBorder="1" applyAlignment="1">
      <alignment vertical="center" wrapText="1"/>
    </xf>
    <xf numFmtId="0" fontId="34" fillId="0" borderId="15" xfId="0" applyFont="1" applyBorder="1" applyAlignment="1">
      <alignment vertical="center"/>
    </xf>
    <xf numFmtId="3" fontId="34" fillId="0" borderId="16" xfId="0" applyNumberFormat="1" applyFont="1" applyBorder="1" applyAlignment="1">
      <alignment vertical="center"/>
    </xf>
    <xf numFmtId="0" fontId="35" fillId="14" borderId="10" xfId="0" applyFont="1" applyFill="1" applyBorder="1" applyAlignment="1">
      <alignment vertical="center" wrapText="1"/>
    </xf>
    <xf numFmtId="166" fontId="40" fillId="0" borderId="10" xfId="0" applyNumberFormat="1" applyFont="1" applyFill="1" applyBorder="1" applyAlignment="1">
      <alignment vertical="center" shrinkToFit="1"/>
    </xf>
    <xf numFmtId="0" fontId="0" fillId="0" borderId="0" xfId="0" applyAlignment="1">
      <alignment wrapText="1"/>
    </xf>
    <xf numFmtId="3" fontId="41" fillId="0" borderId="10" xfId="34" applyNumberFormat="1" applyFont="1" applyBorder="1" applyAlignment="1">
      <alignment horizontal="center" vertical="center" wrapText="1"/>
    </xf>
    <xf numFmtId="3" fontId="41" fillId="0" borderId="10" xfId="34" applyNumberFormat="1" applyFont="1" applyBorder="1" applyAlignment="1">
      <alignment horizontal="left" vertical="center" wrapText="1"/>
    </xf>
    <xf numFmtId="0" fontId="55" fillId="0" borderId="10" xfId="0" applyFont="1" applyFill="1" applyBorder="1" applyAlignment="1">
      <alignment vertical="center" wrapText="1" shrinkToFit="1"/>
    </xf>
    <xf numFmtId="0" fontId="56" fillId="0" borderId="10" xfId="0" applyFont="1" applyBorder="1" applyAlignment="1">
      <alignment wrapText="1"/>
    </xf>
    <xf numFmtId="0" fontId="47" fillId="0" borderId="10" xfId="0" applyFont="1" applyBorder="1" applyAlignment="1">
      <alignment wrapText="1"/>
    </xf>
    <xf numFmtId="0" fontId="18" fillId="0" borderId="10" xfId="0" applyFont="1" applyFill="1" applyBorder="1" applyAlignment="1">
      <alignment vertical="center" wrapText="1" shrinkToFit="1"/>
    </xf>
    <xf numFmtId="3" fontId="0" fillId="0" borderId="0" xfId="0" applyNumberFormat="1" applyAlignment="1">
      <alignment horizontal="right" vertical="center"/>
    </xf>
    <xf numFmtId="3" fontId="35" fillId="18" borderId="0" xfId="0" applyNumberFormat="1" applyFont="1" applyFill="1" applyAlignment="1">
      <alignment vertical="center"/>
    </xf>
    <xf numFmtId="0" fontId="35" fillId="18" borderId="0" xfId="0" applyFont="1" applyFill="1" applyAlignment="1">
      <alignment vertical="center"/>
    </xf>
    <xf numFmtId="3" fontId="28" fillId="0" borderId="0" xfId="0" applyNumberFormat="1" applyFont="1" applyAlignment="1">
      <alignment horizontal="right" vertical="center"/>
    </xf>
    <xf numFmtId="0" fontId="50" fillId="19" borderId="10" xfId="0" applyFont="1" applyFill="1" applyBorder="1" applyAlignment="1">
      <alignment horizontal="center" vertical="center" wrapText="1"/>
    </xf>
    <xf numFmtId="3" fontId="27" fillId="19" borderId="10" xfId="0" applyNumberFormat="1" applyFont="1" applyFill="1" applyBorder="1" applyAlignment="1">
      <alignment horizontal="right" vertical="center" wrapText="1"/>
    </xf>
    <xf numFmtId="3" fontId="27" fillId="19" borderId="10" xfId="0" applyNumberFormat="1" applyFont="1" applyFill="1" applyBorder="1" applyAlignment="1">
      <alignment horizontal="center" vertical="center" wrapText="1"/>
    </xf>
    <xf numFmtId="3" fontId="21" fillId="19" borderId="10" xfId="0" applyNumberFormat="1" applyFont="1" applyFill="1" applyBorder="1" applyAlignment="1">
      <alignment horizontal="center" vertical="center" wrapText="1"/>
    </xf>
    <xf numFmtId="3" fontId="27" fillId="19" borderId="10" xfId="0" applyNumberFormat="1" applyFont="1" applyFill="1" applyBorder="1" applyAlignment="1">
      <alignment horizontal="center" vertical="center" shrinkToFit="1"/>
    </xf>
    <xf numFmtId="0" fontId="48" fillId="19" borderId="10" xfId="0" applyFont="1" applyFill="1" applyBorder="1" applyAlignment="1">
      <alignment vertical="center" shrinkToFit="1"/>
    </xf>
    <xf numFmtId="4" fontId="28" fillId="19" borderId="10" xfId="0" applyNumberFormat="1" applyFont="1" applyFill="1" applyBorder="1" applyAlignment="1">
      <alignment horizontal="right" vertical="center"/>
    </xf>
    <xf numFmtId="3" fontId="28" fillId="19" borderId="10" xfId="0" applyNumberFormat="1" applyFont="1" applyFill="1" applyBorder="1" applyAlignment="1">
      <alignment vertical="center"/>
    </xf>
    <xf numFmtId="3" fontId="52" fillId="19" borderId="10" xfId="0" applyNumberFormat="1" applyFont="1" applyFill="1" applyBorder="1" applyAlignment="1">
      <alignment vertical="center"/>
    </xf>
    <xf numFmtId="3" fontId="51" fillId="19" borderId="10" xfId="0" applyNumberFormat="1" applyFont="1" applyFill="1" applyBorder="1" applyAlignment="1">
      <alignment vertical="center"/>
    </xf>
    <xf numFmtId="0" fontId="48" fillId="19" borderId="10" xfId="0" applyFont="1" applyFill="1" applyBorder="1" applyAlignment="1">
      <alignment vertical="center" wrapText="1"/>
    </xf>
    <xf numFmtId="0" fontId="46" fillId="19" borderId="10" xfId="0" applyFont="1" applyFill="1" applyBorder="1" applyAlignment="1">
      <alignment vertical="center"/>
    </xf>
    <xf numFmtId="3" fontId="52" fillId="19" borderId="10" xfId="0" applyNumberFormat="1" applyFont="1" applyFill="1" applyBorder="1" applyAlignment="1">
      <alignment horizontal="right" vertical="center"/>
    </xf>
    <xf numFmtId="3" fontId="34" fillId="19" borderId="10" xfId="0" applyNumberFormat="1" applyFont="1" applyFill="1" applyBorder="1" applyAlignment="1">
      <alignment horizontal="right" vertical="center"/>
    </xf>
    <xf numFmtId="3" fontId="34" fillId="19" borderId="10" xfId="0" applyNumberFormat="1" applyFont="1" applyFill="1" applyBorder="1" applyAlignment="1">
      <alignment vertical="center"/>
    </xf>
    <xf numFmtId="3" fontId="35" fillId="19" borderId="10" xfId="0" applyNumberFormat="1" applyFont="1" applyFill="1" applyBorder="1" applyAlignment="1">
      <alignment horizontal="right" vertical="center"/>
    </xf>
    <xf numFmtId="3" fontId="35" fillId="19" borderId="10" xfId="0" applyNumberFormat="1" applyFont="1" applyFill="1" applyBorder="1" applyAlignment="1">
      <alignment vertical="center"/>
    </xf>
    <xf numFmtId="4" fontId="52" fillId="19" borderId="10" xfId="0" applyNumberFormat="1" applyFont="1" applyFill="1" applyBorder="1" applyAlignment="1">
      <alignment vertical="center"/>
    </xf>
    <xf numFmtId="3" fontId="28" fillId="19" borderId="10" xfId="0" applyNumberFormat="1" applyFont="1" applyFill="1" applyBorder="1" applyAlignment="1">
      <alignment horizontal="center" vertical="center"/>
    </xf>
    <xf numFmtId="3" fontId="34" fillId="19" borderId="10" xfId="0" applyNumberFormat="1" applyFont="1" applyFill="1" applyBorder="1" applyAlignment="1">
      <alignment horizontal="center" vertical="center"/>
    </xf>
    <xf numFmtId="4" fontId="35" fillId="19" borderId="10" xfId="0" applyNumberFormat="1" applyFont="1" applyFill="1" applyBorder="1" applyAlignment="1">
      <alignment vertical="center"/>
    </xf>
    <xf numFmtId="0" fontId="46" fillId="19" borderId="10" xfId="0" applyFont="1" applyFill="1" applyBorder="1" applyAlignment="1">
      <alignment vertical="center" wrapText="1"/>
    </xf>
    <xf numFmtId="0" fontId="35" fillId="19" borderId="10" xfId="0" applyFont="1" applyFill="1" applyBorder="1" applyAlignment="1">
      <alignment vertical="center"/>
    </xf>
    <xf numFmtId="0" fontId="46" fillId="19" borderId="10" xfId="0" applyFont="1" applyFill="1" applyBorder="1" applyAlignment="1">
      <alignment horizontal="left" vertical="center" wrapText="1"/>
    </xf>
    <xf numFmtId="0" fontId="52" fillId="19" borderId="10" xfId="0" applyFont="1" applyFill="1" applyBorder="1" applyAlignment="1">
      <alignment horizontal="right" vertical="center"/>
    </xf>
    <xf numFmtId="0" fontId="52" fillId="19" borderId="10" xfId="0" applyFont="1" applyFill="1" applyBorder="1" applyAlignment="1">
      <alignment horizontal="left" vertical="center"/>
    </xf>
    <xf numFmtId="164" fontId="34" fillId="19" borderId="10" xfId="0" applyNumberFormat="1" applyFont="1" applyFill="1" applyBorder="1" applyAlignment="1">
      <alignment vertical="center"/>
    </xf>
    <xf numFmtId="164" fontId="35" fillId="19" borderId="10" xfId="0" applyNumberFormat="1" applyFont="1" applyFill="1" applyBorder="1" applyAlignment="1">
      <alignment vertical="center"/>
    </xf>
    <xf numFmtId="0" fontId="35" fillId="19" borderId="10" xfId="0" applyFont="1" applyFill="1" applyBorder="1" applyAlignment="1">
      <alignment horizontal="right" vertical="center"/>
    </xf>
    <xf numFmtId="0" fontId="35" fillId="19" borderId="10" xfId="0" applyFont="1" applyFill="1" applyBorder="1" applyAlignment="1">
      <alignment horizontal="left" vertical="center"/>
    </xf>
    <xf numFmtId="3" fontId="35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3" fontId="34" fillId="0" borderId="22" xfId="0" applyNumberFormat="1" applyFont="1" applyBorder="1" applyAlignment="1">
      <alignment vertical="center"/>
    </xf>
    <xf numFmtId="0" fontId="35" fillId="14" borderId="23" xfId="0" applyFont="1" applyFill="1" applyBorder="1" applyAlignment="1">
      <alignment vertical="center"/>
    </xf>
    <xf numFmtId="3" fontId="35" fillId="14" borderId="24" xfId="0" applyNumberFormat="1" applyFont="1" applyFill="1" applyBorder="1" applyAlignment="1">
      <alignment vertical="center"/>
    </xf>
    <xf numFmtId="3" fontId="35" fillId="0" borderId="20" xfId="0" applyNumberFormat="1" applyFont="1" applyFill="1" applyBorder="1" applyAlignment="1">
      <alignment vertical="center"/>
    </xf>
    <xf numFmtId="3" fontId="41" fillId="0" borderId="10" xfId="39" applyNumberFormat="1" applyFont="1" applyBorder="1" applyAlignment="1">
      <alignment horizontal="right" vertical="center"/>
    </xf>
    <xf numFmtId="166" fontId="61" fillId="0" borderId="10" xfId="0" applyNumberFormat="1" applyFont="1" applyFill="1" applyBorder="1" applyAlignment="1">
      <alignment vertical="center" shrinkToFit="1"/>
    </xf>
    <xf numFmtId="0" fontId="22" fillId="0" borderId="10" xfId="0" applyFont="1" applyBorder="1" applyAlignment="1">
      <alignment horizontal="center"/>
    </xf>
    <xf numFmtId="0" fontId="24" fillId="0" borderId="10" xfId="0" applyFont="1" applyBorder="1"/>
    <xf numFmtId="164" fontId="24" fillId="0" borderId="10" xfId="0" applyNumberFormat="1" applyFont="1" applyBorder="1"/>
    <xf numFmtId="0" fontId="22" fillId="0" borderId="10" xfId="0" applyFont="1" applyBorder="1"/>
    <xf numFmtId="0" fontId="60" fillId="0" borderId="10" xfId="0" applyFont="1" applyBorder="1"/>
    <xf numFmtId="3" fontId="22" fillId="0" borderId="10" xfId="0" applyNumberFormat="1" applyFont="1" applyBorder="1"/>
    <xf numFmtId="0" fontId="22" fillId="0" borderId="0" xfId="0" applyFont="1"/>
    <xf numFmtId="0" fontId="24" fillId="15" borderId="10" xfId="0" applyFont="1" applyFill="1" applyBorder="1" applyAlignment="1">
      <alignment horizontal="center"/>
    </xf>
    <xf numFmtId="3" fontId="24" fillId="15" borderId="10" xfId="0" applyNumberFormat="1" applyFont="1" applyFill="1" applyBorder="1"/>
    <xf numFmtId="164" fontId="24" fillId="15" borderId="10" xfId="0" applyNumberFormat="1" applyFont="1" applyFill="1" applyBorder="1"/>
    <xf numFmtId="0" fontId="24" fillId="15" borderId="0" xfId="0" applyFont="1" applyFill="1"/>
    <xf numFmtId="0" fontId="24" fillId="16" borderId="10" xfId="0" applyFont="1" applyFill="1" applyBorder="1" applyAlignment="1">
      <alignment horizontal="center"/>
    </xf>
    <xf numFmtId="3" fontId="24" fillId="16" borderId="10" xfId="0" applyNumberFormat="1" applyFont="1" applyFill="1" applyBorder="1"/>
    <xf numFmtId="164" fontId="24" fillId="16" borderId="10" xfId="0" applyNumberFormat="1" applyFont="1" applyFill="1" applyBorder="1"/>
    <xf numFmtId="0" fontId="24" fillId="16" borderId="0" xfId="0" applyFont="1" applyFill="1"/>
    <xf numFmtId="3" fontId="24" fillId="0" borderId="10" xfId="0" applyNumberFormat="1" applyFont="1" applyBorder="1"/>
    <xf numFmtId="3" fontId="60" fillId="0" borderId="10" xfId="0" applyNumberFormat="1" applyFont="1" applyBorder="1"/>
    <xf numFmtId="3" fontId="24" fillId="16" borderId="0" xfId="0" applyNumberFormat="1" applyFont="1" applyFill="1"/>
    <xf numFmtId="0" fontId="22" fillId="0" borderId="10" xfId="0" applyFont="1" applyFill="1" applyBorder="1" applyAlignment="1">
      <alignment horizontal="center"/>
    </xf>
    <xf numFmtId="0" fontId="22" fillId="0" borderId="10" xfId="0" applyFont="1" applyFill="1" applyBorder="1" applyAlignment="1">
      <alignment wrapText="1"/>
    </xf>
    <xf numFmtId="3" fontId="22" fillId="0" borderId="10" xfId="0" applyNumberFormat="1" applyFont="1" applyFill="1" applyBorder="1"/>
    <xf numFmtId="3" fontId="22" fillId="0" borderId="0" xfId="0" applyNumberFormat="1" applyFont="1" applyFill="1"/>
    <xf numFmtId="0" fontId="22" fillId="0" borderId="0" xfId="0" applyFont="1" applyFill="1"/>
    <xf numFmtId="3" fontId="22" fillId="16" borderId="0" xfId="0" applyNumberFormat="1" applyFont="1" applyFill="1"/>
    <xf numFmtId="0" fontId="22" fillId="16" borderId="0" xfId="0" applyFont="1" applyFill="1"/>
    <xf numFmtId="0" fontId="22" fillId="15" borderId="10" xfId="0" applyFont="1" applyFill="1" applyBorder="1" applyAlignment="1">
      <alignment horizontal="center"/>
    </xf>
    <xf numFmtId="3" fontId="22" fillId="15" borderId="10" xfId="0" applyNumberFormat="1" applyFont="1" applyFill="1" applyBorder="1"/>
    <xf numFmtId="164" fontId="22" fillId="15" borderId="10" xfId="0" applyNumberFormat="1" applyFont="1" applyFill="1" applyBorder="1"/>
    <xf numFmtId="3" fontId="22" fillId="15" borderId="0" xfId="0" applyNumberFormat="1" applyFont="1" applyFill="1"/>
    <xf numFmtId="0" fontId="22" fillId="15" borderId="0" xfId="0" applyFont="1" applyFill="1"/>
    <xf numFmtId="0" fontId="24" fillId="17" borderId="10" xfId="0" applyFont="1" applyFill="1" applyBorder="1" applyAlignment="1">
      <alignment horizontal="center" vertical="center"/>
    </xf>
    <xf numFmtId="0" fontId="24" fillId="17" borderId="10" xfId="0" applyFont="1" applyFill="1" applyBorder="1" applyAlignment="1">
      <alignment vertical="center" wrapText="1"/>
    </xf>
    <xf numFmtId="3" fontId="24" fillId="17" borderId="10" xfId="0" applyNumberFormat="1" applyFont="1" applyFill="1" applyBorder="1" applyAlignment="1">
      <alignment vertical="center"/>
    </xf>
    <xf numFmtId="164" fontId="24" fillId="17" borderId="10" xfId="0" applyNumberFormat="1" applyFont="1" applyFill="1" applyBorder="1" applyAlignment="1">
      <alignment vertical="center"/>
    </xf>
    <xf numFmtId="3" fontId="24" fillId="17" borderId="0" xfId="0" applyNumberFormat="1" applyFont="1" applyFill="1" applyAlignment="1">
      <alignment vertical="center"/>
    </xf>
    <xf numFmtId="0" fontId="24" fillId="17" borderId="0" xfId="0" applyFont="1" applyFill="1" applyAlignment="1">
      <alignment vertical="center"/>
    </xf>
    <xf numFmtId="0" fontId="24" fillId="17" borderId="13" xfId="0" applyFont="1" applyFill="1" applyBorder="1" applyAlignment="1">
      <alignment vertical="center" wrapText="1"/>
    </xf>
    <xf numFmtId="3" fontId="22" fillId="0" borderId="0" xfId="0" applyNumberFormat="1" applyFont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13" xfId="0" applyFont="1" applyBorder="1" applyAlignment="1"/>
    <xf numFmtId="0" fontId="22" fillId="0" borderId="10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164" fontId="22" fillId="0" borderId="12" xfId="0" applyNumberFormat="1" applyFont="1" applyBorder="1" applyAlignment="1">
      <alignment vertical="center"/>
    </xf>
    <xf numFmtId="3" fontId="62" fillId="0" borderId="10" xfId="0" applyNumberFormat="1" applyFont="1" applyBorder="1" applyAlignment="1">
      <alignment horizontal="left" vertical="center"/>
    </xf>
    <xf numFmtId="2" fontId="22" fillId="0" borderId="10" xfId="0" applyNumberFormat="1" applyFont="1" applyFill="1" applyBorder="1" applyAlignment="1">
      <alignment horizontal="right"/>
    </xf>
    <xf numFmtId="3" fontId="34" fillId="0" borderId="25" xfId="0" applyNumberFormat="1" applyFont="1" applyBorder="1" applyAlignment="1">
      <alignment vertical="center"/>
    </xf>
    <xf numFmtId="3" fontId="35" fillId="0" borderId="10" xfId="0" applyNumberFormat="1" applyFont="1" applyFill="1" applyBorder="1" applyAlignment="1">
      <alignment vertical="center"/>
    </xf>
    <xf numFmtId="164" fontId="50" fillId="0" borderId="10" xfId="0" applyNumberFormat="1" applyFont="1" applyBorder="1" applyAlignment="1">
      <alignment vertical="center" wrapText="1"/>
    </xf>
    <xf numFmtId="0" fontId="0" fillId="0" borderId="0" xfId="0" applyBorder="1"/>
    <xf numFmtId="49" fontId="63" fillId="0" borderId="0" xfId="0" applyNumberFormat="1" applyFont="1" applyBorder="1" applyAlignment="1">
      <alignment horizontal="left" wrapText="1"/>
    </xf>
    <xf numFmtId="49" fontId="63" fillId="0" borderId="0" xfId="0" applyNumberFormat="1" applyFont="1" applyBorder="1" applyAlignment="1">
      <alignment horizontal="left" vertical="center" wrapText="1"/>
    </xf>
    <xf numFmtId="49" fontId="64" fillId="0" borderId="0" xfId="0" applyNumberFormat="1" applyFont="1" applyBorder="1" applyAlignment="1">
      <alignment horizontal="left" wrapText="1"/>
    </xf>
    <xf numFmtId="3" fontId="24" fillId="15" borderId="0" xfId="0" applyNumberFormat="1" applyFont="1" applyFill="1"/>
    <xf numFmtId="9" fontId="34" fillId="0" borderId="10" xfId="0" applyNumberFormat="1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164" fontId="23" fillId="0" borderId="17" xfId="0" applyNumberFormat="1" applyFont="1" applyBorder="1" applyAlignment="1">
      <alignment horizontal="center" vertical="center" wrapText="1"/>
    </xf>
    <xf numFmtId="164" fontId="23" fillId="0" borderId="18" xfId="0" applyNumberFormat="1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right" vertical="center"/>
    </xf>
    <xf numFmtId="0" fontId="35" fillId="0" borderId="10" xfId="0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40" fillId="0" borderId="0" xfId="34" applyFont="1" applyAlignment="1">
      <alignment horizontal="right" vertical="center"/>
    </xf>
    <xf numFmtId="0" fontId="0" fillId="0" borderId="21" xfId="0" applyBorder="1" applyAlignment="1">
      <alignment horizontal="right"/>
    </xf>
    <xf numFmtId="3" fontId="41" fillId="0" borderId="0" xfId="34" applyNumberFormat="1" applyFont="1" applyBorder="1" applyAlignment="1">
      <alignment horizontal="center" vertical="center" wrapText="1"/>
    </xf>
    <xf numFmtId="3" fontId="20" fillId="0" borderId="0" xfId="0" applyNumberFormat="1" applyFont="1" applyAlignment="1">
      <alignment horizontal="right"/>
    </xf>
    <xf numFmtId="3" fontId="0" fillId="0" borderId="0" xfId="0" applyNumberFormat="1" applyBorder="1" applyAlignment="1">
      <alignment horizontal="right"/>
    </xf>
    <xf numFmtId="0" fontId="25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49" fillId="0" borderId="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left" vertical="center" wrapText="1"/>
    </xf>
    <xf numFmtId="0" fontId="34" fillId="0" borderId="20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0" fontId="34" fillId="0" borderId="0" xfId="0" applyFont="1" applyAlignment="1">
      <alignment horizontal="right"/>
    </xf>
    <xf numFmtId="0" fontId="45" fillId="0" borderId="10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</cellXfs>
  <cellStyles count="4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Phare" xfId="34"/>
    <cellStyle name="Normál_Phare 2" xfId="39"/>
    <cellStyle name="Összesen" xfId="35" builtinId="25" customBuiltin="1"/>
    <cellStyle name="Rossz" xfId="36" builtinId="27" customBuiltin="1"/>
    <cellStyle name="Semleges" xfId="37" builtinId="28" customBuiltin="1"/>
    <cellStyle name="Számítás" xfId="38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25"/>
  <sheetViews>
    <sheetView tabSelected="1" showWhiteSpace="0" topLeftCell="B2" zoomScale="130" zoomScaleNormal="130" zoomScalePageLayoutView="126" workbookViewId="0">
      <pane xSplit="1" ySplit="5" topLeftCell="C40" activePane="bottomRight" state="frozen"/>
      <selection activeCell="W49" sqref="W49"/>
      <selection pane="topRight" activeCell="W49" sqref="W49"/>
      <selection pane="bottomLeft" activeCell="W49" sqref="W49"/>
      <selection pane="bottomRight" activeCell="D13" sqref="D13"/>
    </sheetView>
  </sheetViews>
  <sheetFormatPr defaultColWidth="8.140625" defaultRowHeight="12.75" x14ac:dyDescent="0.2"/>
  <cols>
    <col min="1" max="1" width="3.140625" style="2" hidden="1" customWidth="1"/>
    <col min="2" max="2" width="29.140625" style="6" customWidth="1"/>
    <col min="3" max="3" width="12.5703125" style="1" customWidth="1"/>
    <col min="4" max="4" width="13" style="1" customWidth="1"/>
    <col min="5" max="5" width="12.140625" style="1" customWidth="1"/>
    <col min="6" max="6" width="11.28515625" style="1" customWidth="1"/>
    <col min="7" max="7" width="7.7109375" style="59" customWidth="1"/>
    <col min="8" max="8" width="11.140625" style="65" customWidth="1"/>
    <col min="9" max="10" width="7" customWidth="1"/>
    <col min="11" max="11" width="11.140625" style="1" customWidth="1"/>
    <col min="12" max="12" width="11.5703125" style="1" customWidth="1"/>
    <col min="13" max="14" width="10.42578125" style="1" customWidth="1"/>
    <col min="15" max="15" width="8" style="59" customWidth="1"/>
    <col min="16" max="16" width="10.140625" style="47" customWidth="1"/>
    <col min="17" max="17" width="9.7109375" customWidth="1"/>
    <col min="18" max="18" width="10.140625" customWidth="1"/>
    <col min="19" max="20" width="10.140625" style="1" customWidth="1"/>
    <col min="21" max="22" width="10.42578125" style="1" customWidth="1"/>
    <col min="23" max="23" width="7.85546875" style="59" customWidth="1"/>
    <col min="24" max="24" width="10.140625" style="47" customWidth="1"/>
    <col min="25" max="25" width="10.140625" customWidth="1"/>
    <col min="26" max="26" width="8.42578125" customWidth="1"/>
    <col min="27" max="27" width="11.5703125" style="1" customWidth="1"/>
    <col min="28" max="28" width="11.28515625" style="1" customWidth="1"/>
    <col min="29" max="29" width="10.42578125" style="1" customWidth="1"/>
    <col min="30" max="30" width="10.28515625" style="1" customWidth="1"/>
    <col min="31" max="31" width="8.5703125" style="59" customWidth="1"/>
    <col min="32" max="32" width="10.140625" style="47" customWidth="1"/>
    <col min="33" max="33" width="9.7109375" customWidth="1"/>
    <col min="34" max="34" width="8.85546875" customWidth="1"/>
    <col min="35" max="36" width="11.5703125" style="1" customWidth="1"/>
    <col min="37" max="38" width="10.42578125" style="1" customWidth="1"/>
    <col min="39" max="39" width="8.28515625" style="59" customWidth="1"/>
    <col min="40" max="40" width="10.140625" style="47" customWidth="1"/>
    <col min="41" max="41" width="10.140625" customWidth="1"/>
    <col min="42" max="42" width="9" customWidth="1"/>
    <col min="43" max="43" width="11.85546875" style="1" customWidth="1"/>
    <col min="44" max="44" width="11.28515625" style="1" customWidth="1"/>
    <col min="45" max="45" width="11.42578125" style="1" customWidth="1"/>
    <col min="46" max="46" width="11.140625" style="1" customWidth="1"/>
    <col min="47" max="47" width="7.42578125" style="59" customWidth="1"/>
    <col min="48" max="48" width="10.7109375" style="65" customWidth="1"/>
    <col min="49" max="49" width="10.140625" customWidth="1"/>
    <col min="50" max="50" width="8" customWidth="1"/>
    <col min="51" max="51" width="12.7109375" style="1" customWidth="1"/>
    <col min="52" max="52" width="12.42578125" style="1" customWidth="1"/>
    <col min="53" max="53" width="11.140625" style="1" customWidth="1"/>
    <col min="54" max="54" width="11" style="1" customWidth="1"/>
    <col min="55" max="55" width="7.85546875" style="59" customWidth="1"/>
    <col min="56" max="56" width="10.7109375" style="47" customWidth="1"/>
    <col min="57" max="57" width="10.5703125" customWidth="1"/>
    <col min="58" max="58" width="6.5703125" customWidth="1"/>
    <col min="60" max="60" width="12.28515625" bestFit="1" customWidth="1"/>
  </cols>
  <sheetData>
    <row r="1" spans="1:60" s="33" customFormat="1" ht="10.5" hidden="1" customHeight="1" x14ac:dyDescent="0.2">
      <c r="A1" s="40"/>
      <c r="B1" s="34"/>
      <c r="C1" s="35"/>
      <c r="D1" s="35"/>
      <c r="E1" s="35"/>
      <c r="F1" s="35"/>
      <c r="G1" s="57"/>
      <c r="J1" s="36" t="s">
        <v>21</v>
      </c>
      <c r="K1" s="35"/>
      <c r="L1" s="35"/>
      <c r="M1" s="35"/>
      <c r="N1" s="35"/>
      <c r="O1" s="57"/>
      <c r="P1" s="46"/>
      <c r="R1" s="36" t="s">
        <v>21</v>
      </c>
      <c r="S1" s="35"/>
      <c r="T1" s="35"/>
      <c r="U1" s="35"/>
      <c r="V1" s="35"/>
      <c r="W1" s="57"/>
      <c r="X1" s="46"/>
      <c r="Z1" s="36" t="s">
        <v>21</v>
      </c>
      <c r="AA1" s="35"/>
      <c r="AB1" s="35"/>
      <c r="AC1" s="35"/>
      <c r="AD1" s="35"/>
      <c r="AE1" s="57"/>
      <c r="AF1" s="46"/>
      <c r="AH1" s="36" t="s">
        <v>21</v>
      </c>
      <c r="AI1" s="35"/>
      <c r="AJ1" s="35"/>
      <c r="AK1" s="35"/>
      <c r="AL1" s="35"/>
      <c r="AM1" s="57"/>
      <c r="AN1" s="46"/>
      <c r="AP1" s="36" t="s">
        <v>21</v>
      </c>
      <c r="AQ1" s="35"/>
      <c r="AR1" s="35"/>
      <c r="AS1" s="35"/>
      <c r="AT1" s="35"/>
      <c r="AU1" s="57"/>
      <c r="AX1" s="36" t="s">
        <v>21</v>
      </c>
      <c r="AY1" s="35"/>
      <c r="AZ1" s="35"/>
      <c r="BA1" s="35"/>
      <c r="BB1" s="35"/>
      <c r="BC1" s="57"/>
      <c r="BD1" s="46"/>
      <c r="BF1" s="36" t="s">
        <v>21</v>
      </c>
    </row>
    <row r="2" spans="1:60" ht="12.75" customHeight="1" x14ac:dyDescent="0.2">
      <c r="B2" s="26"/>
      <c r="C2" s="28"/>
      <c r="D2" s="28"/>
      <c r="E2" s="28"/>
      <c r="F2" s="28"/>
      <c r="G2" s="58"/>
      <c r="J2" s="27"/>
      <c r="K2" s="28"/>
      <c r="L2" s="28"/>
      <c r="M2" s="28"/>
      <c r="N2" s="28"/>
      <c r="O2" s="58"/>
      <c r="R2" s="27"/>
      <c r="S2" s="28"/>
      <c r="T2" s="28"/>
      <c r="U2" s="28"/>
      <c r="V2" s="28"/>
      <c r="W2" s="58"/>
      <c r="Z2" s="27"/>
      <c r="AA2" s="28"/>
      <c r="AB2" s="28"/>
      <c r="AC2" s="28"/>
      <c r="AD2" s="28"/>
      <c r="AE2" s="58"/>
      <c r="AH2" s="27"/>
      <c r="AI2" s="28"/>
      <c r="AJ2" s="28"/>
      <c r="AK2" s="28"/>
      <c r="AL2" s="28"/>
      <c r="AM2" s="58"/>
      <c r="AP2" s="27"/>
      <c r="AQ2" s="28"/>
      <c r="AR2" s="28"/>
      <c r="AS2" s="28"/>
      <c r="AT2" s="28"/>
      <c r="AU2" s="58"/>
      <c r="AX2" s="27"/>
      <c r="AY2" s="28"/>
      <c r="AZ2" s="28"/>
      <c r="BA2" s="28"/>
      <c r="BB2" s="28"/>
      <c r="BC2" s="58"/>
      <c r="BF2" s="27"/>
    </row>
    <row r="3" spans="1:60" ht="12.75" customHeight="1" x14ac:dyDescent="0.2">
      <c r="B3" s="26"/>
      <c r="C3" s="28"/>
      <c r="D3" s="28"/>
      <c r="E3" s="28"/>
      <c r="F3" s="28"/>
      <c r="G3" s="58"/>
      <c r="J3" s="118" t="s">
        <v>154</v>
      </c>
      <c r="K3" s="28"/>
      <c r="L3" s="28"/>
      <c r="M3" s="28"/>
      <c r="N3" s="28"/>
      <c r="O3" s="58"/>
      <c r="R3" s="118" t="s">
        <v>154</v>
      </c>
      <c r="S3" s="28"/>
      <c r="T3" s="28"/>
      <c r="U3" s="28"/>
      <c r="V3" s="28"/>
      <c r="W3" s="58"/>
      <c r="Z3" s="27"/>
      <c r="AA3" s="28"/>
      <c r="AB3" s="28"/>
      <c r="AC3" s="28"/>
      <c r="AD3" s="28"/>
      <c r="AE3" s="58"/>
      <c r="AH3" s="27"/>
      <c r="AI3" s="28"/>
      <c r="AJ3" s="28"/>
      <c r="AK3" s="28"/>
      <c r="AL3" s="28"/>
      <c r="AM3" s="58"/>
      <c r="AP3" s="27"/>
      <c r="AQ3" s="28"/>
      <c r="AR3" s="28"/>
      <c r="AS3" s="28"/>
      <c r="AT3" s="28"/>
      <c r="AU3" s="58"/>
      <c r="AX3" s="27"/>
      <c r="AY3" s="28"/>
      <c r="AZ3" s="28"/>
      <c r="BA3" s="28"/>
      <c r="BB3" s="28"/>
      <c r="BC3" s="58"/>
      <c r="BF3" s="27"/>
    </row>
    <row r="4" spans="1:60" s="32" customFormat="1" ht="17.25" customHeight="1" x14ac:dyDescent="0.2">
      <c r="A4" s="231"/>
      <c r="B4" s="238" t="s">
        <v>38</v>
      </c>
      <c r="C4" s="234" t="s">
        <v>26</v>
      </c>
      <c r="D4" s="235"/>
      <c r="E4" s="235"/>
      <c r="F4" s="235"/>
      <c r="G4" s="235"/>
      <c r="H4" s="235"/>
      <c r="I4" s="235"/>
      <c r="J4" s="236"/>
      <c r="K4" s="234" t="s">
        <v>36</v>
      </c>
      <c r="L4" s="235"/>
      <c r="M4" s="235"/>
      <c r="N4" s="235"/>
      <c r="O4" s="235"/>
      <c r="P4" s="235"/>
      <c r="Q4" s="235"/>
      <c r="R4" s="236"/>
      <c r="S4" s="234" t="s">
        <v>24</v>
      </c>
      <c r="T4" s="235"/>
      <c r="U4" s="235"/>
      <c r="V4" s="235"/>
      <c r="W4" s="235"/>
      <c r="X4" s="235"/>
      <c r="Y4" s="235"/>
      <c r="Z4" s="236"/>
      <c r="AA4" s="234" t="s">
        <v>29</v>
      </c>
      <c r="AB4" s="235"/>
      <c r="AC4" s="235"/>
      <c r="AD4" s="235"/>
      <c r="AE4" s="235"/>
      <c r="AF4" s="235"/>
      <c r="AG4" s="235"/>
      <c r="AH4" s="236"/>
      <c r="AI4" s="234" t="s">
        <v>64</v>
      </c>
      <c r="AJ4" s="235"/>
      <c r="AK4" s="235"/>
      <c r="AL4" s="235"/>
      <c r="AM4" s="235"/>
      <c r="AN4" s="235"/>
      <c r="AO4" s="235"/>
      <c r="AP4" s="236"/>
      <c r="AQ4" s="234" t="s">
        <v>25</v>
      </c>
      <c r="AR4" s="235"/>
      <c r="AS4" s="235"/>
      <c r="AT4" s="235"/>
      <c r="AU4" s="235"/>
      <c r="AV4" s="235"/>
      <c r="AW4" s="235"/>
      <c r="AX4" s="236"/>
      <c r="AY4" s="234" t="s">
        <v>27</v>
      </c>
      <c r="AZ4" s="235"/>
      <c r="BA4" s="235"/>
      <c r="BB4" s="235"/>
      <c r="BC4" s="235"/>
      <c r="BD4" s="235"/>
      <c r="BE4" s="235"/>
      <c r="BF4" s="236"/>
    </row>
    <row r="5" spans="1:60" s="32" customFormat="1" ht="11.25" customHeight="1" x14ac:dyDescent="0.2">
      <c r="A5" s="232"/>
      <c r="B5" s="239"/>
      <c r="C5" s="227" t="s">
        <v>67</v>
      </c>
      <c r="D5" s="227" t="s">
        <v>68</v>
      </c>
      <c r="E5" s="227" t="s">
        <v>77</v>
      </c>
      <c r="F5" s="227" t="s">
        <v>74</v>
      </c>
      <c r="G5" s="229" t="s">
        <v>75</v>
      </c>
      <c r="H5" s="237" t="s">
        <v>37</v>
      </c>
      <c r="I5" s="237"/>
      <c r="J5" s="237"/>
      <c r="K5" s="227" t="s">
        <v>67</v>
      </c>
      <c r="L5" s="227" t="s">
        <v>68</v>
      </c>
      <c r="M5" s="227" t="s">
        <v>77</v>
      </c>
      <c r="N5" s="227" t="s">
        <v>74</v>
      </c>
      <c r="O5" s="229" t="s">
        <v>75</v>
      </c>
      <c r="P5" s="237" t="s">
        <v>37</v>
      </c>
      <c r="Q5" s="237"/>
      <c r="R5" s="237"/>
      <c r="S5" s="227" t="s">
        <v>67</v>
      </c>
      <c r="T5" s="227" t="s">
        <v>68</v>
      </c>
      <c r="U5" s="227" t="s">
        <v>77</v>
      </c>
      <c r="V5" s="227" t="s">
        <v>74</v>
      </c>
      <c r="W5" s="229" t="s">
        <v>75</v>
      </c>
      <c r="X5" s="237" t="s">
        <v>37</v>
      </c>
      <c r="Y5" s="237"/>
      <c r="Z5" s="237"/>
      <c r="AA5" s="227" t="s">
        <v>67</v>
      </c>
      <c r="AB5" s="227" t="s">
        <v>68</v>
      </c>
      <c r="AC5" s="227" t="s">
        <v>77</v>
      </c>
      <c r="AD5" s="227" t="s">
        <v>74</v>
      </c>
      <c r="AE5" s="229" t="s">
        <v>75</v>
      </c>
      <c r="AF5" s="237" t="s">
        <v>37</v>
      </c>
      <c r="AG5" s="237"/>
      <c r="AH5" s="237"/>
      <c r="AI5" s="227" t="s">
        <v>67</v>
      </c>
      <c r="AJ5" s="227" t="s">
        <v>68</v>
      </c>
      <c r="AK5" s="227" t="s">
        <v>77</v>
      </c>
      <c r="AL5" s="227" t="s">
        <v>74</v>
      </c>
      <c r="AM5" s="229" t="s">
        <v>75</v>
      </c>
      <c r="AN5" s="237" t="s">
        <v>37</v>
      </c>
      <c r="AO5" s="237"/>
      <c r="AP5" s="237"/>
      <c r="AQ5" s="227" t="s">
        <v>67</v>
      </c>
      <c r="AR5" s="227" t="s">
        <v>68</v>
      </c>
      <c r="AS5" s="227" t="s">
        <v>77</v>
      </c>
      <c r="AT5" s="227" t="s">
        <v>74</v>
      </c>
      <c r="AU5" s="229" t="s">
        <v>75</v>
      </c>
      <c r="AV5" s="237" t="s">
        <v>37</v>
      </c>
      <c r="AW5" s="237"/>
      <c r="AX5" s="237"/>
      <c r="AY5" s="227" t="s">
        <v>67</v>
      </c>
      <c r="AZ5" s="227" t="s">
        <v>68</v>
      </c>
      <c r="BA5" s="227" t="s">
        <v>77</v>
      </c>
      <c r="BB5" s="227" t="s">
        <v>74</v>
      </c>
      <c r="BC5" s="229" t="s">
        <v>75</v>
      </c>
      <c r="BD5" s="237" t="s">
        <v>37</v>
      </c>
      <c r="BE5" s="237"/>
      <c r="BF5" s="237"/>
    </row>
    <row r="6" spans="1:60" s="41" customFormat="1" ht="16.5" customHeight="1" x14ac:dyDescent="0.2">
      <c r="A6" s="233"/>
      <c r="B6" s="240"/>
      <c r="C6" s="228"/>
      <c r="D6" s="228"/>
      <c r="E6" s="228"/>
      <c r="F6" s="228"/>
      <c r="G6" s="230"/>
      <c r="H6" s="7" t="s">
        <v>39</v>
      </c>
      <c r="I6" s="7" t="s">
        <v>40</v>
      </c>
      <c r="J6" s="7" t="s">
        <v>78</v>
      </c>
      <c r="K6" s="228"/>
      <c r="L6" s="228"/>
      <c r="M6" s="228"/>
      <c r="N6" s="228"/>
      <c r="O6" s="230"/>
      <c r="P6" s="48" t="s">
        <v>39</v>
      </c>
      <c r="Q6" s="7" t="s">
        <v>40</v>
      </c>
      <c r="R6" s="7" t="s">
        <v>78</v>
      </c>
      <c r="S6" s="228"/>
      <c r="T6" s="228"/>
      <c r="U6" s="228"/>
      <c r="V6" s="228"/>
      <c r="W6" s="230"/>
      <c r="X6" s="7" t="s">
        <v>39</v>
      </c>
      <c r="Y6" s="7" t="s">
        <v>40</v>
      </c>
      <c r="Z6" s="7" t="s">
        <v>78</v>
      </c>
      <c r="AA6" s="228"/>
      <c r="AB6" s="228"/>
      <c r="AC6" s="228"/>
      <c r="AD6" s="228"/>
      <c r="AE6" s="230"/>
      <c r="AF6" s="48" t="s">
        <v>39</v>
      </c>
      <c r="AG6" s="7" t="s">
        <v>40</v>
      </c>
      <c r="AH6" s="7" t="s">
        <v>78</v>
      </c>
      <c r="AI6" s="228"/>
      <c r="AJ6" s="228"/>
      <c r="AK6" s="228"/>
      <c r="AL6" s="228"/>
      <c r="AM6" s="230"/>
      <c r="AN6" s="48" t="s">
        <v>39</v>
      </c>
      <c r="AO6" s="7" t="s">
        <v>40</v>
      </c>
      <c r="AP6" s="7" t="s">
        <v>78</v>
      </c>
      <c r="AQ6" s="228"/>
      <c r="AR6" s="228"/>
      <c r="AS6" s="228"/>
      <c r="AT6" s="228"/>
      <c r="AU6" s="230"/>
      <c r="AV6" s="7" t="s">
        <v>39</v>
      </c>
      <c r="AW6" s="7" t="s">
        <v>40</v>
      </c>
      <c r="AX6" s="7" t="s">
        <v>78</v>
      </c>
      <c r="AY6" s="228"/>
      <c r="AZ6" s="228"/>
      <c r="BA6" s="228"/>
      <c r="BB6" s="228"/>
      <c r="BC6" s="230"/>
      <c r="BD6" s="7" t="s">
        <v>39</v>
      </c>
      <c r="BE6" s="7" t="s">
        <v>40</v>
      </c>
      <c r="BF6" s="7" t="s">
        <v>78</v>
      </c>
    </row>
    <row r="7" spans="1:60" s="179" customFormat="1" ht="15" customHeight="1" x14ac:dyDescent="0.2">
      <c r="A7" s="173"/>
      <c r="B7" s="29" t="s">
        <v>41</v>
      </c>
      <c r="C7" s="174"/>
      <c r="D7" s="174"/>
      <c r="E7" s="174"/>
      <c r="F7" s="175"/>
      <c r="G7" s="175"/>
      <c r="H7" s="176"/>
      <c r="I7" s="176"/>
      <c r="J7" s="176"/>
      <c r="K7" s="174"/>
      <c r="L7" s="174"/>
      <c r="M7" s="174"/>
      <c r="N7" s="174"/>
      <c r="O7" s="175"/>
      <c r="P7" s="177"/>
      <c r="Q7" s="176"/>
      <c r="R7" s="176"/>
      <c r="S7" s="174"/>
      <c r="T7" s="174"/>
      <c r="U7" s="174"/>
      <c r="V7" s="174"/>
      <c r="W7" s="175"/>
      <c r="X7" s="177"/>
      <c r="Y7" s="176"/>
      <c r="Z7" s="176"/>
      <c r="AA7" s="174"/>
      <c r="AB7" s="174"/>
      <c r="AC7" s="174"/>
      <c r="AD7" s="174"/>
      <c r="AE7" s="175"/>
      <c r="AF7" s="177"/>
      <c r="AG7" s="176"/>
      <c r="AH7" s="176"/>
      <c r="AI7" s="174"/>
      <c r="AJ7" s="174"/>
      <c r="AK7" s="174"/>
      <c r="AL7" s="174"/>
      <c r="AM7" s="175"/>
      <c r="AN7" s="177"/>
      <c r="AO7" s="176"/>
      <c r="AP7" s="176"/>
      <c r="AQ7" s="178"/>
      <c r="AR7" s="174"/>
      <c r="AS7" s="174"/>
      <c r="AT7" s="174"/>
      <c r="AU7" s="175"/>
      <c r="AV7" s="176"/>
      <c r="AW7" s="176"/>
      <c r="AX7" s="176"/>
      <c r="AY7" s="174"/>
      <c r="AZ7" s="174"/>
      <c r="BA7" s="174"/>
      <c r="BB7" s="174"/>
      <c r="BC7" s="175"/>
      <c r="BD7" s="177"/>
      <c r="BE7" s="176"/>
      <c r="BF7" s="176"/>
    </row>
    <row r="8" spans="1:60" s="179" customFormat="1" ht="15" customHeight="1" x14ac:dyDescent="0.2">
      <c r="A8" s="173"/>
      <c r="B8" s="5" t="s">
        <v>12</v>
      </c>
      <c r="C8" s="178">
        <f>365057421-11628625</f>
        <v>353428796</v>
      </c>
      <c r="D8" s="178">
        <v>356195023</v>
      </c>
      <c r="E8" s="178">
        <f>ROUND(D8/2,0)</f>
        <v>178097512</v>
      </c>
      <c r="F8" s="178">
        <v>172944000</v>
      </c>
      <c r="G8" s="114">
        <f>F8/E8</f>
        <v>0.97106353737271744</v>
      </c>
      <c r="H8" s="178">
        <f t="shared" ref="H8:H13" si="0">F8-I8-J8</f>
        <v>172944000</v>
      </c>
      <c r="I8" s="178"/>
      <c r="J8" s="178"/>
      <c r="K8" s="178">
        <f>90358932+11628625</f>
        <v>101987557</v>
      </c>
      <c r="L8" s="178">
        <v>102229557</v>
      </c>
      <c r="M8" s="178">
        <v>51114778</v>
      </c>
      <c r="N8" s="178">
        <v>47888981</v>
      </c>
      <c r="O8" s="114">
        <f>N8/M8</f>
        <v>0.93689110808619769</v>
      </c>
      <c r="P8" s="178">
        <f>N8-Q8-R8</f>
        <v>47888981</v>
      </c>
      <c r="Q8" s="178"/>
      <c r="R8" s="178"/>
      <c r="S8" s="178">
        <v>18797000</v>
      </c>
      <c r="T8" s="178">
        <v>19950642</v>
      </c>
      <c r="U8" s="178">
        <v>9558642</v>
      </c>
      <c r="V8" s="178">
        <v>8884669</v>
      </c>
      <c r="W8" s="114">
        <f>V8/U8</f>
        <v>0.92949071635908109</v>
      </c>
      <c r="X8" s="178">
        <f>V8-Y8-Z8</f>
        <v>8884669</v>
      </c>
      <c r="Y8" s="178"/>
      <c r="Z8" s="178"/>
      <c r="AA8" s="178">
        <v>127002336</v>
      </c>
      <c r="AB8" s="178">
        <v>127243888</v>
      </c>
      <c r="AC8" s="178">
        <v>62253994</v>
      </c>
      <c r="AD8" s="178">
        <v>58776997</v>
      </c>
      <c r="AE8" s="114">
        <f>AD8/AC8</f>
        <v>0.94414820999275961</v>
      </c>
      <c r="AF8" s="178">
        <f>AD8-AG8-AH8</f>
        <v>55601402</v>
      </c>
      <c r="AG8" s="178">
        <v>3175595</v>
      </c>
      <c r="AH8" s="178">
        <v>0</v>
      </c>
      <c r="AI8" s="178">
        <v>69911610</v>
      </c>
      <c r="AJ8" s="178">
        <v>74960894</v>
      </c>
      <c r="AK8" s="178">
        <v>39876120</v>
      </c>
      <c r="AL8" s="178">
        <v>38128108</v>
      </c>
      <c r="AM8" s="114">
        <f>AL8/AK8</f>
        <v>0.95616393972131697</v>
      </c>
      <c r="AN8" s="178">
        <f>AL8-AO8-AP8</f>
        <v>33340690</v>
      </c>
      <c r="AO8" s="178">
        <v>4787418</v>
      </c>
      <c r="AP8" s="178"/>
      <c r="AQ8" s="178">
        <v>146825932</v>
      </c>
      <c r="AR8" s="178">
        <v>147267532</v>
      </c>
      <c r="AS8" s="178">
        <v>71279172</v>
      </c>
      <c r="AT8" s="178">
        <v>71021349</v>
      </c>
      <c r="AU8" s="114">
        <f>AT8/AS8</f>
        <v>0.99638291252878186</v>
      </c>
      <c r="AV8" s="178">
        <f>AT8-AW8-AX8</f>
        <v>47178087</v>
      </c>
      <c r="AW8" s="178">
        <v>23843262</v>
      </c>
      <c r="AX8" s="178"/>
      <c r="AY8" s="178">
        <f t="shared" ref="AY8:BB12" si="1">AQ8+AI8+AA8+S8+K8+C8</f>
        <v>817953231</v>
      </c>
      <c r="AZ8" s="178">
        <f t="shared" si="1"/>
        <v>827847536</v>
      </c>
      <c r="BA8" s="178">
        <f t="shared" si="1"/>
        <v>412180218</v>
      </c>
      <c r="BB8" s="178">
        <f t="shared" si="1"/>
        <v>397644104</v>
      </c>
      <c r="BC8" s="114">
        <f>BB8/BA8</f>
        <v>0.9647335962154302</v>
      </c>
      <c r="BD8" s="178">
        <f t="shared" ref="BD8:BF11" si="2">AV8+AN8+AF8+X8+P8+H8</f>
        <v>365837829</v>
      </c>
      <c r="BE8" s="178">
        <f t="shared" si="2"/>
        <v>31806275</v>
      </c>
      <c r="BF8" s="178">
        <f t="shared" si="2"/>
        <v>0</v>
      </c>
    </row>
    <row r="9" spans="1:60" s="179" customFormat="1" ht="15" customHeight="1" x14ac:dyDescent="0.2">
      <c r="A9" s="173"/>
      <c r="B9" s="5" t="s">
        <v>13</v>
      </c>
      <c r="C9" s="178">
        <f>51040701-2558302</f>
        <v>48482399</v>
      </c>
      <c r="D9" s="178">
        <v>48949998</v>
      </c>
      <c r="E9" s="178">
        <f t="shared" ref="E9:E10" si="3">ROUND(D9/2,0)</f>
        <v>24474999</v>
      </c>
      <c r="F9" s="178">
        <v>24028173</v>
      </c>
      <c r="G9" s="114">
        <f t="shared" ref="G9:G17" si="4">F9/E9</f>
        <v>0.98174357433068737</v>
      </c>
      <c r="H9" s="178">
        <f t="shared" si="0"/>
        <v>24028173</v>
      </c>
      <c r="I9" s="178"/>
      <c r="J9" s="178"/>
      <c r="K9" s="178">
        <f>19488532+2558302</f>
        <v>22046834</v>
      </c>
      <c r="L9" s="178">
        <v>22100074</v>
      </c>
      <c r="M9" s="178">
        <v>11050037</v>
      </c>
      <c r="N9" s="178">
        <v>11336706</v>
      </c>
      <c r="O9" s="114">
        <f t="shared" ref="O9:O15" si="5">N9/M9</f>
        <v>1.0259428090602773</v>
      </c>
      <c r="P9" s="178">
        <f>N9-Q9-R9</f>
        <v>11336706</v>
      </c>
      <c r="Q9" s="178"/>
      <c r="R9" s="178"/>
      <c r="S9" s="178">
        <v>3956000</v>
      </c>
      <c r="T9" s="178">
        <v>4129321</v>
      </c>
      <c r="U9" s="178">
        <v>2071038</v>
      </c>
      <c r="V9" s="178">
        <v>1988311</v>
      </c>
      <c r="W9" s="114">
        <f t="shared" ref="W9:W15" si="6">V9/U9</f>
        <v>0.96005529594338679</v>
      </c>
      <c r="X9" s="178">
        <f>V9-Y9-Z9</f>
        <v>1988311</v>
      </c>
      <c r="Y9" s="178"/>
      <c r="Z9" s="178"/>
      <c r="AA9" s="178">
        <v>27878686</v>
      </c>
      <c r="AB9" s="178">
        <v>27933076</v>
      </c>
      <c r="AC9" s="178">
        <v>14981879</v>
      </c>
      <c r="AD9" s="178">
        <v>14302946</v>
      </c>
      <c r="AE9" s="114">
        <f t="shared" ref="AE9:AE15" si="7">AD9/AC9</f>
        <v>0.95468305410823306</v>
      </c>
      <c r="AF9" s="178">
        <f>AD9-AG9-AH9</f>
        <v>13598904</v>
      </c>
      <c r="AG9" s="178">
        <v>704042</v>
      </c>
      <c r="AH9" s="178"/>
      <c r="AI9" s="178">
        <v>15759000</v>
      </c>
      <c r="AJ9" s="178">
        <v>16901484</v>
      </c>
      <c r="AK9" s="178">
        <v>9585129</v>
      </c>
      <c r="AL9" s="178">
        <v>9172358</v>
      </c>
      <c r="AM9" s="114">
        <f t="shared" ref="AM9:AM15" si="8">AL9/AK9</f>
        <v>0.95693631248989974</v>
      </c>
      <c r="AN9" s="178">
        <f>AL9-AO9-AP9</f>
        <v>8085098</v>
      </c>
      <c r="AO9" s="178">
        <v>1087260</v>
      </c>
      <c r="AP9" s="178"/>
      <c r="AQ9" s="178">
        <v>28504660</v>
      </c>
      <c r="AR9" s="178">
        <v>28601812</v>
      </c>
      <c r="AS9" s="178">
        <v>14199205</v>
      </c>
      <c r="AT9" s="178">
        <v>14406881</v>
      </c>
      <c r="AU9" s="114">
        <f t="shared" ref="AU9:AU16" si="9">AT9/AS9</f>
        <v>1.0146258892663358</v>
      </c>
      <c r="AV9" s="178">
        <f>AT9-AW9-AX9</f>
        <v>-15998198</v>
      </c>
      <c r="AW9" s="178">
        <v>30405079</v>
      </c>
      <c r="AX9" s="178"/>
      <c r="AY9" s="178">
        <f t="shared" si="1"/>
        <v>146627579</v>
      </c>
      <c r="AZ9" s="178">
        <f t="shared" si="1"/>
        <v>148615765</v>
      </c>
      <c r="BA9" s="178">
        <f t="shared" si="1"/>
        <v>76362287</v>
      </c>
      <c r="BB9" s="178">
        <f t="shared" si="1"/>
        <v>75235375</v>
      </c>
      <c r="BC9" s="114">
        <f t="shared" ref="BC9:BC17" si="10">BB9/BA9</f>
        <v>0.9852425582801102</v>
      </c>
      <c r="BD9" s="178">
        <f t="shared" si="2"/>
        <v>43038994</v>
      </c>
      <c r="BE9" s="178">
        <f t="shared" si="2"/>
        <v>32196381</v>
      </c>
      <c r="BF9" s="178">
        <f t="shared" si="2"/>
        <v>0</v>
      </c>
    </row>
    <row r="10" spans="1:60" s="179" customFormat="1" ht="15" customHeight="1" x14ac:dyDescent="0.2">
      <c r="A10" s="173"/>
      <c r="B10" s="5" t="s">
        <v>14</v>
      </c>
      <c r="C10" s="178">
        <f>119723630+77056999</f>
        <v>196780629</v>
      </c>
      <c r="D10" s="178">
        <v>198776553</v>
      </c>
      <c r="E10" s="178">
        <f t="shared" si="3"/>
        <v>99388277</v>
      </c>
      <c r="F10" s="178">
        <v>89874250</v>
      </c>
      <c r="G10" s="114">
        <f t="shared" si="4"/>
        <v>0.90427415297681435</v>
      </c>
      <c r="H10" s="178">
        <f t="shared" si="0"/>
        <v>89874250</v>
      </c>
      <c r="I10" s="178"/>
      <c r="J10" s="178"/>
      <c r="K10" s="178">
        <v>46246739</v>
      </c>
      <c r="L10" s="178">
        <v>46246739</v>
      </c>
      <c r="M10" s="178">
        <f>21630419-955226</f>
        <v>20675193</v>
      </c>
      <c r="N10" s="178">
        <v>19876540</v>
      </c>
      <c r="O10" s="114">
        <f t="shared" si="5"/>
        <v>0.96137143677449588</v>
      </c>
      <c r="P10" s="178">
        <f>N10-Q10-R10</f>
        <v>19876540</v>
      </c>
      <c r="Q10" s="178"/>
      <c r="R10" s="178"/>
      <c r="S10" s="178">
        <v>30807000</v>
      </c>
      <c r="T10" s="178">
        <v>30879000</v>
      </c>
      <c r="U10" s="178">
        <v>15448000</v>
      </c>
      <c r="V10" s="178">
        <v>14683562</v>
      </c>
      <c r="W10" s="114">
        <f t="shared" si="6"/>
        <v>0.95051540652511657</v>
      </c>
      <c r="X10" s="178">
        <f>V10-Y10-Z10</f>
        <v>14683562</v>
      </c>
      <c r="Y10" s="178"/>
      <c r="Z10" s="178"/>
      <c r="AA10" s="178">
        <v>16976061</v>
      </c>
      <c r="AB10" s="178">
        <v>16976061</v>
      </c>
      <c r="AC10" s="178">
        <v>7443635</v>
      </c>
      <c r="AD10" s="178">
        <v>7067522</v>
      </c>
      <c r="AE10" s="114">
        <f t="shared" si="7"/>
        <v>0.9494718642168779</v>
      </c>
      <c r="AF10" s="178">
        <f>AD10-AG10-AH10</f>
        <v>7021718</v>
      </c>
      <c r="AG10" s="178">
        <v>45804</v>
      </c>
      <c r="AH10" s="178"/>
      <c r="AI10" s="178">
        <v>72791000</v>
      </c>
      <c r="AJ10" s="178">
        <v>72881441</v>
      </c>
      <c r="AK10" s="178">
        <f>36440721+642318</f>
        <v>37083039</v>
      </c>
      <c r="AL10" s="178">
        <v>34005678</v>
      </c>
      <c r="AM10" s="114">
        <f t="shared" si="8"/>
        <v>0.91701432560583829</v>
      </c>
      <c r="AN10" s="178">
        <f>AL10-AO10-AP10</f>
        <v>32987594</v>
      </c>
      <c r="AO10" s="178">
        <v>1018084</v>
      </c>
      <c r="AP10" s="178"/>
      <c r="AQ10" s="178">
        <v>230268221</v>
      </c>
      <c r="AR10" s="178">
        <v>237298221</v>
      </c>
      <c r="AS10" s="178">
        <f>121678051+5744220</f>
        <v>127422271</v>
      </c>
      <c r="AT10" s="178">
        <v>120234746</v>
      </c>
      <c r="AU10" s="114">
        <f t="shared" si="9"/>
        <v>0.94359286690157951</v>
      </c>
      <c r="AV10" s="178">
        <f>AT10-AW10-AX10</f>
        <v>104184401</v>
      </c>
      <c r="AW10" s="178">
        <v>16050345</v>
      </c>
      <c r="AX10" s="178"/>
      <c r="AY10" s="178">
        <f t="shared" si="1"/>
        <v>593869650</v>
      </c>
      <c r="AZ10" s="193">
        <f>AR10+AJ10+AB10+T10+L10+D10</f>
        <v>603058015</v>
      </c>
      <c r="BA10" s="178">
        <f t="shared" si="1"/>
        <v>307460415</v>
      </c>
      <c r="BB10" s="178">
        <f t="shared" si="1"/>
        <v>285742298</v>
      </c>
      <c r="BC10" s="114">
        <f t="shared" si="10"/>
        <v>0.92936288399922962</v>
      </c>
      <c r="BD10" s="178">
        <f t="shared" si="2"/>
        <v>268628065</v>
      </c>
      <c r="BE10" s="178">
        <f t="shared" si="2"/>
        <v>17114233</v>
      </c>
      <c r="BF10" s="178">
        <f t="shared" si="2"/>
        <v>0</v>
      </c>
    </row>
    <row r="11" spans="1:60" s="179" customFormat="1" ht="15" customHeight="1" x14ac:dyDescent="0.2">
      <c r="A11" s="173"/>
      <c r="B11" s="5" t="s">
        <v>42</v>
      </c>
      <c r="C11" s="178">
        <v>19225000</v>
      </c>
      <c r="D11" s="178">
        <f>19249501+6000000</f>
        <v>25249501</v>
      </c>
      <c r="E11" s="178">
        <v>19249501</v>
      </c>
      <c r="F11" s="178">
        <v>23972507</v>
      </c>
      <c r="G11" s="114">
        <f t="shared" si="4"/>
        <v>1.2453573212105602</v>
      </c>
      <c r="H11" s="178">
        <f t="shared" si="0"/>
        <v>23972507</v>
      </c>
      <c r="I11" s="178"/>
      <c r="J11" s="178"/>
      <c r="K11" s="178">
        <v>0</v>
      </c>
      <c r="L11" s="178">
        <v>155865</v>
      </c>
      <c r="M11" s="178">
        <v>53295</v>
      </c>
      <c r="N11" s="178">
        <v>53295</v>
      </c>
      <c r="O11" s="114"/>
      <c r="P11" s="178">
        <f>N11-Q11-R11</f>
        <v>53295</v>
      </c>
      <c r="Q11" s="178"/>
      <c r="R11" s="178"/>
      <c r="S11" s="178">
        <v>0</v>
      </c>
      <c r="T11" s="178"/>
      <c r="U11" s="178"/>
      <c r="V11" s="178"/>
      <c r="W11" s="114"/>
      <c r="X11" s="178">
        <f>V11-Y11-Z11</f>
        <v>0</v>
      </c>
      <c r="Y11" s="178"/>
      <c r="Z11" s="178"/>
      <c r="AA11" s="178">
        <v>0</v>
      </c>
      <c r="AB11" s="178">
        <v>0</v>
      </c>
      <c r="AC11" s="178"/>
      <c r="AD11" s="178"/>
      <c r="AE11" s="114"/>
      <c r="AF11" s="178">
        <f>AD11-AG11-AH11</f>
        <v>0</v>
      </c>
      <c r="AG11" s="178"/>
      <c r="AH11" s="178"/>
      <c r="AI11" s="178">
        <v>0</v>
      </c>
      <c r="AJ11" s="178">
        <v>0</v>
      </c>
      <c r="AK11" s="178"/>
      <c r="AL11" s="178"/>
      <c r="AM11" s="114"/>
      <c r="AN11" s="178">
        <f>AL11-AO11-AP11</f>
        <v>0</v>
      </c>
      <c r="AO11" s="178"/>
      <c r="AP11" s="178"/>
      <c r="AQ11" s="178">
        <v>0</v>
      </c>
      <c r="AR11" s="178">
        <v>0</v>
      </c>
      <c r="AS11" s="178"/>
      <c r="AT11" s="178"/>
      <c r="AU11" s="114"/>
      <c r="AV11" s="178">
        <f>AT11-AW11-AX11</f>
        <v>0</v>
      </c>
      <c r="AW11" s="178"/>
      <c r="AX11" s="178"/>
      <c r="AY11" s="178">
        <f t="shared" si="1"/>
        <v>19225000</v>
      </c>
      <c r="AZ11" s="178">
        <f t="shared" si="1"/>
        <v>25405366</v>
      </c>
      <c r="BA11" s="178">
        <f t="shared" si="1"/>
        <v>19302796</v>
      </c>
      <c r="BB11" s="178">
        <f t="shared" si="1"/>
        <v>24025802</v>
      </c>
      <c r="BC11" s="114">
        <f t="shared" si="10"/>
        <v>1.2446798898978157</v>
      </c>
      <c r="BD11" s="178">
        <f t="shared" si="2"/>
        <v>24025802</v>
      </c>
      <c r="BE11" s="178">
        <f t="shared" si="2"/>
        <v>0</v>
      </c>
      <c r="BF11" s="178">
        <f t="shared" si="2"/>
        <v>0</v>
      </c>
    </row>
    <row r="12" spans="1:60" s="179" customFormat="1" ht="15" customHeight="1" x14ac:dyDescent="0.2">
      <c r="A12" s="173"/>
      <c r="B12" s="5" t="s">
        <v>156</v>
      </c>
      <c r="C12" s="178">
        <f>300000+2265870+1500000+3590000</f>
        <v>7655870</v>
      </c>
      <c r="D12" s="178">
        <f>19685870+89233</f>
        <v>19775103</v>
      </c>
      <c r="E12" s="178">
        <v>15283178</v>
      </c>
      <c r="F12" s="178">
        <v>15283178</v>
      </c>
      <c r="G12" s="114">
        <f t="shared" si="4"/>
        <v>1</v>
      </c>
      <c r="H12" s="178">
        <f t="shared" si="0"/>
        <v>15283178</v>
      </c>
      <c r="I12" s="178"/>
      <c r="J12" s="178"/>
      <c r="K12" s="178">
        <v>0</v>
      </c>
      <c r="L12" s="178">
        <v>0</v>
      </c>
      <c r="M12" s="178"/>
      <c r="N12" s="178"/>
      <c r="O12" s="114"/>
      <c r="P12" s="178"/>
      <c r="Q12" s="178"/>
      <c r="R12" s="178"/>
      <c r="S12" s="178">
        <v>0</v>
      </c>
      <c r="T12" s="178"/>
      <c r="U12" s="178"/>
      <c r="V12" s="178"/>
      <c r="W12" s="114"/>
      <c r="X12" s="178"/>
      <c r="Y12" s="178"/>
      <c r="Z12" s="178"/>
      <c r="AA12" s="178">
        <v>0</v>
      </c>
      <c r="AB12" s="178">
        <v>0</v>
      </c>
      <c r="AC12" s="178"/>
      <c r="AD12" s="178"/>
      <c r="AE12" s="114"/>
      <c r="AF12" s="178"/>
      <c r="AG12" s="178"/>
      <c r="AH12" s="178"/>
      <c r="AI12" s="178">
        <v>0</v>
      </c>
      <c r="AJ12" s="178">
        <v>0</v>
      </c>
      <c r="AK12" s="178"/>
      <c r="AL12" s="178"/>
      <c r="AM12" s="114"/>
      <c r="AN12" s="178"/>
      <c r="AO12" s="178"/>
      <c r="AP12" s="178"/>
      <c r="AQ12" s="178">
        <v>0</v>
      </c>
      <c r="AR12" s="178">
        <v>0</v>
      </c>
      <c r="AS12" s="178"/>
      <c r="AT12" s="178"/>
      <c r="AU12" s="114"/>
      <c r="AV12" s="178"/>
      <c r="AW12" s="178"/>
      <c r="AX12" s="178"/>
      <c r="AY12" s="178">
        <f t="shared" ref="AY12:BA19" si="11">AQ12+AI12+AA12+S12+K12+C12</f>
        <v>7655870</v>
      </c>
      <c r="AZ12" s="178">
        <f t="shared" si="11"/>
        <v>19775103</v>
      </c>
      <c r="BA12" s="178">
        <f t="shared" si="11"/>
        <v>15283178</v>
      </c>
      <c r="BB12" s="178">
        <f t="shared" si="1"/>
        <v>15283178</v>
      </c>
      <c r="BC12" s="114">
        <f t="shared" si="10"/>
        <v>1</v>
      </c>
      <c r="BD12" s="178"/>
      <c r="BE12" s="178"/>
      <c r="BF12" s="178"/>
    </row>
    <row r="13" spans="1:60" s="179" customFormat="1" ht="15" customHeight="1" x14ac:dyDescent="0.2">
      <c r="A13" s="173"/>
      <c r="B13" s="5" t="s">
        <v>43</v>
      </c>
      <c r="C13" s="178">
        <f>113438576-600000-4065870-3590000</f>
        <v>105182706</v>
      </c>
      <c r="D13" s="178">
        <f>70015780-89233</f>
        <v>69926547</v>
      </c>
      <c r="E13" s="178">
        <f>70015780-6911065</f>
        <v>63104715</v>
      </c>
      <c r="F13" s="178"/>
      <c r="G13" s="114">
        <f t="shared" si="4"/>
        <v>0</v>
      </c>
      <c r="H13" s="178">
        <f t="shared" si="0"/>
        <v>0</v>
      </c>
      <c r="I13" s="178">
        <v>0</v>
      </c>
      <c r="J13" s="178"/>
      <c r="K13" s="178">
        <v>0</v>
      </c>
      <c r="L13" s="178">
        <v>0</v>
      </c>
      <c r="M13" s="178"/>
      <c r="N13" s="178"/>
      <c r="O13" s="114"/>
      <c r="P13" s="178">
        <f>N13-Q13-R13</f>
        <v>0</v>
      </c>
      <c r="Q13" s="178"/>
      <c r="R13" s="178"/>
      <c r="S13" s="178">
        <v>0</v>
      </c>
      <c r="T13" s="178"/>
      <c r="U13" s="178"/>
      <c r="V13" s="178"/>
      <c r="W13" s="114"/>
      <c r="X13" s="178">
        <f>V13-Y13-Z13</f>
        <v>0</v>
      </c>
      <c r="Y13" s="178"/>
      <c r="Z13" s="178"/>
      <c r="AA13" s="178">
        <v>0</v>
      </c>
      <c r="AB13" s="178">
        <v>0</v>
      </c>
      <c r="AC13" s="178"/>
      <c r="AD13" s="178"/>
      <c r="AE13" s="114"/>
      <c r="AF13" s="178">
        <f>AD13-AG13-AH13</f>
        <v>0</v>
      </c>
      <c r="AG13" s="178"/>
      <c r="AH13" s="178"/>
      <c r="AI13" s="178">
        <v>0</v>
      </c>
      <c r="AJ13" s="178">
        <v>0</v>
      </c>
      <c r="AK13" s="178"/>
      <c r="AL13" s="178">
        <v>0</v>
      </c>
      <c r="AM13" s="114"/>
      <c r="AN13" s="178">
        <f>AL13-AO13-AP13</f>
        <v>0</v>
      </c>
      <c r="AO13" s="178"/>
      <c r="AP13" s="178"/>
      <c r="AQ13" s="178">
        <v>0</v>
      </c>
      <c r="AR13" s="178">
        <v>0</v>
      </c>
      <c r="AS13" s="178"/>
      <c r="AT13" s="178">
        <v>0</v>
      </c>
      <c r="AU13" s="114"/>
      <c r="AV13" s="178">
        <f>AT13-AW13-AX13</f>
        <v>0</v>
      </c>
      <c r="AW13" s="178"/>
      <c r="AX13" s="178"/>
      <c r="AY13" s="178">
        <f t="shared" ref="AY13:AY19" si="12">AQ13+AI13+AA13+S13+K13+C13</f>
        <v>105182706</v>
      </c>
      <c r="AZ13" s="178">
        <f t="shared" si="11"/>
        <v>69926547</v>
      </c>
      <c r="BA13" s="178">
        <f t="shared" ref="BA13:BB19" si="13">AS13+AK13+AC13+U13+M13+E13</f>
        <v>63104715</v>
      </c>
      <c r="BB13" s="178">
        <f t="shared" si="13"/>
        <v>0</v>
      </c>
      <c r="BC13" s="114">
        <f t="shared" si="10"/>
        <v>0</v>
      </c>
      <c r="BD13" s="178">
        <f t="shared" ref="BD13:BF19" si="14">AV13+AN13+AF13+X13+P13+H13</f>
        <v>0</v>
      </c>
      <c r="BE13" s="178">
        <f t="shared" si="14"/>
        <v>0</v>
      </c>
      <c r="BF13" s="178">
        <f t="shared" si="14"/>
        <v>0</v>
      </c>
    </row>
    <row r="14" spans="1:60" s="183" customFormat="1" ht="15" customHeight="1" x14ac:dyDescent="0.2">
      <c r="A14" s="180" t="s">
        <v>8</v>
      </c>
      <c r="B14" s="30" t="s">
        <v>15</v>
      </c>
      <c r="C14" s="181">
        <f>SUM(C8:C13)</f>
        <v>730755400</v>
      </c>
      <c r="D14" s="181">
        <f>SUM(D8:D13)</f>
        <v>718872725</v>
      </c>
      <c r="E14" s="181">
        <f>SUM(E8:E13)</f>
        <v>399598182</v>
      </c>
      <c r="F14" s="181">
        <f>SUM(F8:F13)</f>
        <v>326102108</v>
      </c>
      <c r="G14" s="182">
        <f>F14/E14</f>
        <v>0.81607505411523618</v>
      </c>
      <c r="H14" s="181">
        <f t="shared" ref="H14:N14" si="15">SUM(H8:H13)</f>
        <v>326102108</v>
      </c>
      <c r="I14" s="181">
        <f t="shared" si="15"/>
        <v>0</v>
      </c>
      <c r="J14" s="181">
        <f t="shared" si="15"/>
        <v>0</v>
      </c>
      <c r="K14" s="181">
        <f t="shared" si="15"/>
        <v>170281130</v>
      </c>
      <c r="L14" s="181">
        <f t="shared" si="15"/>
        <v>170732235</v>
      </c>
      <c r="M14" s="181">
        <f t="shared" si="15"/>
        <v>82893303</v>
      </c>
      <c r="N14" s="181">
        <f t="shared" si="15"/>
        <v>79155522</v>
      </c>
      <c r="O14" s="182">
        <f>N14/M14</f>
        <v>0.9549085286178064</v>
      </c>
      <c r="P14" s="181">
        <f t="shared" ref="P14:V14" si="16">SUM(P8:P13)</f>
        <v>79155522</v>
      </c>
      <c r="Q14" s="181">
        <f t="shared" si="16"/>
        <v>0</v>
      </c>
      <c r="R14" s="181">
        <f t="shared" si="16"/>
        <v>0</v>
      </c>
      <c r="S14" s="181">
        <f>SUM(S8:S13)</f>
        <v>53560000</v>
      </c>
      <c r="T14" s="181">
        <f t="shared" si="16"/>
        <v>54958963</v>
      </c>
      <c r="U14" s="181">
        <f t="shared" si="16"/>
        <v>27077680</v>
      </c>
      <c r="V14" s="181">
        <f t="shared" si="16"/>
        <v>25556542</v>
      </c>
      <c r="W14" s="182">
        <f>V14/U14</f>
        <v>0.94382317835205976</v>
      </c>
      <c r="X14" s="181">
        <f t="shared" ref="X14:AD14" si="17">SUM(X8:X13)</f>
        <v>25556542</v>
      </c>
      <c r="Y14" s="181">
        <f t="shared" si="17"/>
        <v>0</v>
      </c>
      <c r="Z14" s="181">
        <f t="shared" si="17"/>
        <v>0</v>
      </c>
      <c r="AA14" s="181">
        <f>SUM(AA8:AA13)</f>
        <v>171857083</v>
      </c>
      <c r="AB14" s="181">
        <f t="shared" si="17"/>
        <v>172153025</v>
      </c>
      <c r="AC14" s="181">
        <f t="shared" si="17"/>
        <v>84679508</v>
      </c>
      <c r="AD14" s="181">
        <f t="shared" si="17"/>
        <v>80147465</v>
      </c>
      <c r="AE14" s="182">
        <f>AD14/AC14</f>
        <v>0.94648005040369387</v>
      </c>
      <c r="AF14" s="181">
        <f t="shared" ref="AF14:AL14" si="18">SUM(AF8:AF13)</f>
        <v>76222024</v>
      </c>
      <c r="AG14" s="181">
        <f t="shared" si="18"/>
        <v>3925441</v>
      </c>
      <c r="AH14" s="181">
        <f t="shared" si="18"/>
        <v>0</v>
      </c>
      <c r="AI14" s="181">
        <f>SUM(AI8:AI13)</f>
        <v>158461610</v>
      </c>
      <c r="AJ14" s="181">
        <f>SUM(AJ8:AJ13)</f>
        <v>164743819</v>
      </c>
      <c r="AK14" s="181">
        <f t="shared" si="18"/>
        <v>86544288</v>
      </c>
      <c r="AL14" s="181">
        <f t="shared" si="18"/>
        <v>81306144</v>
      </c>
      <c r="AM14" s="182">
        <f>AL14/AK14</f>
        <v>0.9394744110668517</v>
      </c>
      <c r="AN14" s="181">
        <f t="shared" ref="AN14:AT14" si="19">SUM(AN8:AN13)</f>
        <v>74413382</v>
      </c>
      <c r="AO14" s="181">
        <f t="shared" si="19"/>
        <v>6892762</v>
      </c>
      <c r="AP14" s="181">
        <f t="shared" si="19"/>
        <v>0</v>
      </c>
      <c r="AQ14" s="181">
        <f>SUM(AQ8:AQ13)</f>
        <v>405598813</v>
      </c>
      <c r="AR14" s="181">
        <f t="shared" si="19"/>
        <v>413167565</v>
      </c>
      <c r="AS14" s="181">
        <f t="shared" si="19"/>
        <v>212900648</v>
      </c>
      <c r="AT14" s="181">
        <f t="shared" si="19"/>
        <v>205662976</v>
      </c>
      <c r="AU14" s="182">
        <f>AT14/AS14</f>
        <v>0.96600446232554449</v>
      </c>
      <c r="AV14" s="181">
        <f>SUM(AV8:AV13)</f>
        <v>135364290</v>
      </c>
      <c r="AW14" s="181">
        <f>SUM(AW8:AW13)</f>
        <v>70298686</v>
      </c>
      <c r="AX14" s="181">
        <f>SUM(AX8:AX13)</f>
        <v>0</v>
      </c>
      <c r="AY14" s="181">
        <f t="shared" si="12"/>
        <v>1690514036</v>
      </c>
      <c r="AZ14" s="181">
        <f t="shared" si="11"/>
        <v>1694628332</v>
      </c>
      <c r="BA14" s="181">
        <f t="shared" si="13"/>
        <v>893693609</v>
      </c>
      <c r="BB14" s="181">
        <f t="shared" si="13"/>
        <v>797930757</v>
      </c>
      <c r="BC14" s="182">
        <f>BB14/BA14</f>
        <v>0.8928459921436005</v>
      </c>
      <c r="BD14" s="181">
        <f t="shared" si="14"/>
        <v>716813868</v>
      </c>
      <c r="BE14" s="181">
        <f t="shared" si="14"/>
        <v>81116889</v>
      </c>
      <c r="BF14" s="181">
        <f t="shared" si="14"/>
        <v>0</v>
      </c>
      <c r="BH14" s="225">
        <f>SUM(AY8:AY13)</f>
        <v>1690514036</v>
      </c>
    </row>
    <row r="15" spans="1:60" s="179" customFormat="1" ht="15" customHeight="1" x14ac:dyDescent="0.2">
      <c r="A15" s="173"/>
      <c r="B15" s="5" t="s">
        <v>44</v>
      </c>
      <c r="C15" s="178">
        <f>126348447+600000-77056999-29812717</f>
        <v>20078731</v>
      </c>
      <c r="D15" s="178">
        <v>27756981</v>
      </c>
      <c r="E15" s="178">
        <v>24500000</v>
      </c>
      <c r="F15" s="178">
        <v>24051170</v>
      </c>
      <c r="G15" s="114">
        <f t="shared" si="4"/>
        <v>0.98168040816326529</v>
      </c>
      <c r="H15" s="178">
        <f>F15-I15-J15</f>
        <v>24051170</v>
      </c>
      <c r="I15" s="178"/>
      <c r="J15" s="178"/>
      <c r="K15" s="178">
        <v>381000</v>
      </c>
      <c r="L15" s="178">
        <v>381000</v>
      </c>
      <c r="M15" s="178">
        <v>190500</v>
      </c>
      <c r="N15" s="178">
        <v>111379</v>
      </c>
      <c r="O15" s="114">
        <f t="shared" si="5"/>
        <v>0.58466666666666667</v>
      </c>
      <c r="P15" s="178">
        <f>N15-Q15-R15</f>
        <v>111379</v>
      </c>
      <c r="Q15" s="178"/>
      <c r="R15" s="178"/>
      <c r="S15" s="178">
        <v>900000</v>
      </c>
      <c r="T15" s="178">
        <v>1028000</v>
      </c>
      <c r="U15" s="178">
        <v>228000</v>
      </c>
      <c r="V15" s="178">
        <v>227215</v>
      </c>
      <c r="W15" s="114">
        <f t="shared" si="6"/>
        <v>0.99655701754385961</v>
      </c>
      <c r="X15" s="178">
        <f>V15-Y15-Z15</f>
        <v>227215</v>
      </c>
      <c r="Y15" s="178"/>
      <c r="Z15" s="178"/>
      <c r="AA15" s="178">
        <v>216000</v>
      </c>
      <c r="AB15" s="178">
        <v>216000</v>
      </c>
      <c r="AC15" s="178">
        <v>216000</v>
      </c>
      <c r="AD15" s="178">
        <v>156005</v>
      </c>
      <c r="AE15" s="114">
        <f t="shared" si="7"/>
        <v>0.7222453703703704</v>
      </c>
      <c r="AF15" s="178">
        <f>AD15-AG15-AH15</f>
        <v>156005</v>
      </c>
      <c r="AG15" s="178"/>
      <c r="AH15" s="178"/>
      <c r="AI15" s="178">
        <v>321000</v>
      </c>
      <c r="AJ15" s="178">
        <v>486111</v>
      </c>
      <c r="AK15" s="178">
        <v>342112</v>
      </c>
      <c r="AL15" s="178">
        <v>342112</v>
      </c>
      <c r="AM15" s="114">
        <f t="shared" si="8"/>
        <v>1</v>
      </c>
      <c r="AN15" s="178">
        <f>AL15-AO15-AP15</f>
        <v>281411</v>
      </c>
      <c r="AO15" s="178">
        <v>60701</v>
      </c>
      <c r="AP15" s="178"/>
      <c r="AQ15" s="178">
        <v>2654300</v>
      </c>
      <c r="AR15" s="178">
        <v>5454300</v>
      </c>
      <c r="AS15" s="178">
        <v>2627146</v>
      </c>
      <c r="AT15" s="178">
        <v>2143196</v>
      </c>
      <c r="AU15" s="114">
        <f t="shared" si="9"/>
        <v>0.81578869236806784</v>
      </c>
      <c r="AV15" s="178">
        <f>AT15-AW15-AX15</f>
        <v>608742</v>
      </c>
      <c r="AW15" s="178">
        <v>1534454</v>
      </c>
      <c r="AX15" s="178"/>
      <c r="AY15" s="178">
        <f t="shared" si="12"/>
        <v>24551031</v>
      </c>
      <c r="AZ15" s="178">
        <f t="shared" si="11"/>
        <v>35322392</v>
      </c>
      <c r="BA15" s="178">
        <f t="shared" si="13"/>
        <v>28103758</v>
      </c>
      <c r="BB15" s="178">
        <f t="shared" si="13"/>
        <v>27031077</v>
      </c>
      <c r="BC15" s="114">
        <f t="shared" si="10"/>
        <v>0.96183140347280249</v>
      </c>
      <c r="BD15" s="178">
        <f t="shared" si="14"/>
        <v>25435922</v>
      </c>
      <c r="BE15" s="178">
        <f t="shared" si="14"/>
        <v>1595155</v>
      </c>
      <c r="BF15" s="178">
        <f t="shared" si="14"/>
        <v>0</v>
      </c>
    </row>
    <row r="16" spans="1:60" s="179" customFormat="1" ht="15" customHeight="1" x14ac:dyDescent="0.2">
      <c r="A16" s="173"/>
      <c r="B16" s="5" t="s">
        <v>45</v>
      </c>
      <c r="C16" s="178">
        <f>1086860+29812717</f>
        <v>30899577</v>
      </c>
      <c r="D16" s="178">
        <f>36591991-986860</f>
        <v>35605131</v>
      </c>
      <c r="E16" s="178">
        <f t="shared" ref="E16" si="20">ROUND(D16/2,0)</f>
        <v>17802566</v>
      </c>
      <c r="F16" s="178">
        <v>13603616</v>
      </c>
      <c r="G16" s="114">
        <f t="shared" si="4"/>
        <v>0.7641379338236971</v>
      </c>
      <c r="H16" s="178">
        <f>F16-I16-J16</f>
        <v>13603616</v>
      </c>
      <c r="I16" s="178"/>
      <c r="J16" s="178"/>
      <c r="K16" s="178">
        <v>0</v>
      </c>
      <c r="L16" s="178">
        <v>0</v>
      </c>
      <c r="M16" s="178"/>
      <c r="N16" s="178"/>
      <c r="O16" s="114"/>
      <c r="P16" s="178">
        <f>N16-Q16-R16</f>
        <v>0</v>
      </c>
      <c r="Q16" s="178"/>
      <c r="R16" s="178"/>
      <c r="S16" s="178">
        <v>0</v>
      </c>
      <c r="T16" s="178"/>
      <c r="U16" s="178"/>
      <c r="V16" s="178"/>
      <c r="W16" s="114"/>
      <c r="X16" s="178">
        <f>V16-Y16-Z16</f>
        <v>0</v>
      </c>
      <c r="Y16" s="178"/>
      <c r="Z16" s="178"/>
      <c r="AA16" s="178">
        <v>0</v>
      </c>
      <c r="AB16" s="178">
        <v>0</v>
      </c>
      <c r="AC16" s="178"/>
      <c r="AD16" s="178"/>
      <c r="AE16" s="114"/>
      <c r="AF16" s="178">
        <f>AD16-AG16-AH16</f>
        <v>0</v>
      </c>
      <c r="AG16" s="178"/>
      <c r="AH16" s="178"/>
      <c r="AI16" s="178">
        <v>0</v>
      </c>
      <c r="AJ16" s="178">
        <v>0</v>
      </c>
      <c r="AK16" s="178"/>
      <c r="AL16" s="178"/>
      <c r="AM16" s="114"/>
      <c r="AN16" s="178">
        <f>AL16-AO16-AP16</f>
        <v>0</v>
      </c>
      <c r="AO16" s="178"/>
      <c r="AP16" s="178"/>
      <c r="AQ16" s="178">
        <v>0</v>
      </c>
      <c r="AR16" s="178">
        <v>10170000</v>
      </c>
      <c r="AS16" s="178">
        <v>1470000</v>
      </c>
      <c r="AT16" s="178">
        <v>400050</v>
      </c>
      <c r="AU16" s="114">
        <f t="shared" si="9"/>
        <v>0.27214285714285713</v>
      </c>
      <c r="AV16" s="178">
        <f>AT16-AW16-AX16</f>
        <v>400050</v>
      </c>
      <c r="AW16" s="178"/>
      <c r="AX16" s="178"/>
      <c r="AY16" s="178">
        <f t="shared" si="12"/>
        <v>30899577</v>
      </c>
      <c r="AZ16" s="178">
        <f t="shared" si="11"/>
        <v>45775131</v>
      </c>
      <c r="BA16" s="178">
        <f t="shared" si="13"/>
        <v>19272566</v>
      </c>
      <c r="BB16" s="178">
        <f t="shared" si="13"/>
        <v>14003666</v>
      </c>
      <c r="BC16" s="114">
        <f t="shared" si="10"/>
        <v>0.72661139155004062</v>
      </c>
      <c r="BD16" s="178">
        <f t="shared" si="14"/>
        <v>14003666</v>
      </c>
      <c r="BE16" s="178">
        <f t="shared" si="14"/>
        <v>0</v>
      </c>
      <c r="BF16" s="178">
        <f t="shared" si="14"/>
        <v>0</v>
      </c>
    </row>
    <row r="17" spans="1:60" s="179" customFormat="1" ht="15" customHeight="1" x14ac:dyDescent="0.2">
      <c r="A17" s="173"/>
      <c r="B17" s="5" t="s">
        <v>46</v>
      </c>
      <c r="C17" s="178">
        <v>25000000</v>
      </c>
      <c r="D17" s="178">
        <v>19986860</v>
      </c>
      <c r="E17" s="178">
        <f>12500000+493430</f>
        <v>12993430</v>
      </c>
      <c r="F17" s="178">
        <v>14866860</v>
      </c>
      <c r="G17" s="114">
        <f t="shared" si="4"/>
        <v>1.1441828678031898</v>
      </c>
      <c r="H17" s="178">
        <f>F17-I17-J17</f>
        <v>14866860</v>
      </c>
      <c r="I17" s="178"/>
      <c r="J17" s="178"/>
      <c r="K17" s="178">
        <v>0</v>
      </c>
      <c r="L17" s="178">
        <v>0</v>
      </c>
      <c r="M17" s="178"/>
      <c r="N17" s="178">
        <v>0</v>
      </c>
      <c r="O17" s="114"/>
      <c r="P17" s="178">
        <f>N17-Q17-R17</f>
        <v>0</v>
      </c>
      <c r="Q17" s="178"/>
      <c r="R17" s="178"/>
      <c r="S17" s="178">
        <v>0</v>
      </c>
      <c r="T17" s="178">
        <v>0</v>
      </c>
      <c r="U17" s="178"/>
      <c r="V17" s="178">
        <v>0</v>
      </c>
      <c r="W17" s="114"/>
      <c r="X17" s="178">
        <f>V17-Y17-Z17</f>
        <v>0</v>
      </c>
      <c r="Y17" s="178"/>
      <c r="Z17" s="178"/>
      <c r="AA17" s="178">
        <v>0</v>
      </c>
      <c r="AB17" s="178">
        <v>0</v>
      </c>
      <c r="AC17" s="178"/>
      <c r="AD17" s="178"/>
      <c r="AE17" s="114"/>
      <c r="AF17" s="178">
        <f>AD17-AG17-AH17</f>
        <v>0</v>
      </c>
      <c r="AG17" s="178"/>
      <c r="AH17" s="178"/>
      <c r="AI17" s="178">
        <v>0</v>
      </c>
      <c r="AJ17" s="178">
        <v>0</v>
      </c>
      <c r="AK17" s="178"/>
      <c r="AL17" s="178">
        <v>0</v>
      </c>
      <c r="AM17" s="114"/>
      <c r="AN17" s="178">
        <f>AL17-AO17-AP17</f>
        <v>0</v>
      </c>
      <c r="AO17" s="178"/>
      <c r="AP17" s="178"/>
      <c r="AQ17" s="178">
        <v>0</v>
      </c>
      <c r="AR17" s="178">
        <v>0</v>
      </c>
      <c r="AS17" s="178"/>
      <c r="AT17" s="178">
        <v>0</v>
      </c>
      <c r="AU17" s="114"/>
      <c r="AV17" s="178">
        <f>AT17-AW17-AX17</f>
        <v>0</v>
      </c>
      <c r="AW17" s="178"/>
      <c r="AX17" s="178"/>
      <c r="AY17" s="178">
        <f t="shared" si="12"/>
        <v>25000000</v>
      </c>
      <c r="AZ17" s="178">
        <f t="shared" si="11"/>
        <v>19986860</v>
      </c>
      <c r="BA17" s="178">
        <f t="shared" si="13"/>
        <v>12993430</v>
      </c>
      <c r="BB17" s="178">
        <f t="shared" si="13"/>
        <v>14866860</v>
      </c>
      <c r="BC17" s="114">
        <f t="shared" si="10"/>
        <v>1.1441828678031898</v>
      </c>
      <c r="BD17" s="178">
        <f t="shared" si="14"/>
        <v>14866860</v>
      </c>
      <c r="BE17" s="178">
        <f t="shared" si="14"/>
        <v>0</v>
      </c>
      <c r="BF17" s="178">
        <f t="shared" si="14"/>
        <v>0</v>
      </c>
    </row>
    <row r="18" spans="1:60" s="183" customFormat="1" ht="15" customHeight="1" x14ac:dyDescent="0.2">
      <c r="A18" s="180" t="s">
        <v>9</v>
      </c>
      <c r="B18" s="30" t="s">
        <v>16</v>
      </c>
      <c r="C18" s="181">
        <f>SUM(C15:C17)</f>
        <v>75978308</v>
      </c>
      <c r="D18" s="181">
        <f>SUM(D15:D17)</f>
        <v>83348972</v>
      </c>
      <c r="E18" s="181">
        <f>SUM(E15:E17)</f>
        <v>55295996</v>
      </c>
      <c r="F18" s="181">
        <f>SUM(F15:F17)</f>
        <v>52521646</v>
      </c>
      <c r="G18" s="182">
        <f>F18/E18</f>
        <v>0.94982728948403428</v>
      </c>
      <c r="H18" s="181">
        <f>F18-I18-J18</f>
        <v>52521646</v>
      </c>
      <c r="I18" s="181">
        <f t="shared" ref="I18:N18" si="21">SUM(I15:I17)</f>
        <v>0</v>
      </c>
      <c r="J18" s="181">
        <f t="shared" si="21"/>
        <v>0</v>
      </c>
      <c r="K18" s="181">
        <f>SUM(K15:K17)</f>
        <v>381000</v>
      </c>
      <c r="L18" s="181">
        <f>SUM(L15:L17)</f>
        <v>381000</v>
      </c>
      <c r="M18" s="181">
        <f t="shared" si="21"/>
        <v>190500</v>
      </c>
      <c r="N18" s="181">
        <f t="shared" si="21"/>
        <v>111379</v>
      </c>
      <c r="O18" s="182">
        <f>N18/M18</f>
        <v>0.58466666666666667</v>
      </c>
      <c r="P18" s="181">
        <f>N18-Q18-R18</f>
        <v>111379</v>
      </c>
      <c r="Q18" s="181">
        <f t="shared" ref="Q18:V18" si="22">SUM(Q15:Q17)</f>
        <v>0</v>
      </c>
      <c r="R18" s="181">
        <f t="shared" si="22"/>
        <v>0</v>
      </c>
      <c r="S18" s="181">
        <f>SUM(S15:S17)</f>
        <v>900000</v>
      </c>
      <c r="T18" s="181">
        <f t="shared" si="22"/>
        <v>1028000</v>
      </c>
      <c r="U18" s="181">
        <f t="shared" si="22"/>
        <v>228000</v>
      </c>
      <c r="V18" s="181">
        <f t="shared" si="22"/>
        <v>227215</v>
      </c>
      <c r="W18" s="182">
        <f>V18/U18</f>
        <v>0.99655701754385961</v>
      </c>
      <c r="X18" s="181">
        <f>V18-Y18-Z18</f>
        <v>227215</v>
      </c>
      <c r="Y18" s="181">
        <f t="shared" ref="Y18:AD18" si="23">SUM(Y15:Y17)</f>
        <v>0</v>
      </c>
      <c r="Z18" s="181">
        <f t="shared" si="23"/>
        <v>0</v>
      </c>
      <c r="AA18" s="181">
        <f>SUM(AA15:AA17)</f>
        <v>216000</v>
      </c>
      <c r="AB18" s="181">
        <f t="shared" si="23"/>
        <v>216000</v>
      </c>
      <c r="AC18" s="181">
        <f t="shared" si="23"/>
        <v>216000</v>
      </c>
      <c r="AD18" s="181">
        <f t="shared" si="23"/>
        <v>156005</v>
      </c>
      <c r="AE18" s="182">
        <f>AD18/AC18</f>
        <v>0.7222453703703704</v>
      </c>
      <c r="AF18" s="181">
        <f>AD18-AG18-AH18</f>
        <v>156005</v>
      </c>
      <c r="AG18" s="181">
        <f t="shared" ref="AG18:AL18" si="24">SUM(AG15:AG17)</f>
        <v>0</v>
      </c>
      <c r="AH18" s="181">
        <f t="shared" si="24"/>
        <v>0</v>
      </c>
      <c r="AI18" s="181">
        <f>SUM(AI15:AI17)</f>
        <v>321000</v>
      </c>
      <c r="AJ18" s="181">
        <f>SUM(AJ15:AJ17)</f>
        <v>486111</v>
      </c>
      <c r="AK18" s="181">
        <f t="shared" si="24"/>
        <v>342112</v>
      </c>
      <c r="AL18" s="181">
        <f t="shared" si="24"/>
        <v>342112</v>
      </c>
      <c r="AM18" s="182">
        <f>AL18/AK18</f>
        <v>1</v>
      </c>
      <c r="AN18" s="181">
        <f>AL18-AO18-AP18</f>
        <v>281411</v>
      </c>
      <c r="AO18" s="181">
        <f t="shared" ref="AO18:AT18" si="25">SUM(AO15:AO17)</f>
        <v>60701</v>
      </c>
      <c r="AP18" s="181">
        <f t="shared" si="25"/>
        <v>0</v>
      </c>
      <c r="AQ18" s="181">
        <f>SUM(AQ15:AQ17)</f>
        <v>2654300</v>
      </c>
      <c r="AR18" s="181">
        <f t="shared" si="25"/>
        <v>15624300</v>
      </c>
      <c r="AS18" s="181">
        <f t="shared" si="25"/>
        <v>4097146</v>
      </c>
      <c r="AT18" s="181">
        <f t="shared" si="25"/>
        <v>2543246</v>
      </c>
      <c r="AU18" s="182">
        <f>AT18/AS18</f>
        <v>0.62073599525132861</v>
      </c>
      <c r="AV18" s="181">
        <f>AT18-AW18-AX18</f>
        <v>1008792</v>
      </c>
      <c r="AW18" s="181">
        <f>SUM(AW15:AW17)</f>
        <v>1534454</v>
      </c>
      <c r="AX18" s="181">
        <f>SUM(AX15:AX17)</f>
        <v>0</v>
      </c>
      <c r="AY18" s="181">
        <f t="shared" si="12"/>
        <v>80450608</v>
      </c>
      <c r="AZ18" s="181">
        <f t="shared" si="11"/>
        <v>101084383</v>
      </c>
      <c r="BA18" s="181">
        <f t="shared" si="13"/>
        <v>60369754</v>
      </c>
      <c r="BB18" s="181">
        <f t="shared" si="13"/>
        <v>55901603</v>
      </c>
      <c r="BC18" s="182">
        <f>BB18/BA18</f>
        <v>0.9259869271622343</v>
      </c>
      <c r="BD18" s="181">
        <f t="shared" si="14"/>
        <v>54306448</v>
      </c>
      <c r="BE18" s="181">
        <f t="shared" si="14"/>
        <v>1595155</v>
      </c>
      <c r="BF18" s="181">
        <f t="shared" si="14"/>
        <v>0</v>
      </c>
      <c r="BH18" s="225">
        <f>SUM(AY15:AY17)</f>
        <v>80450608</v>
      </c>
    </row>
    <row r="19" spans="1:60" s="187" customFormat="1" ht="15" customHeight="1" x14ac:dyDescent="0.2">
      <c r="A19" s="184"/>
      <c r="B19" s="31" t="s">
        <v>47</v>
      </c>
      <c r="C19" s="185">
        <f>C14+C18</f>
        <v>806733708</v>
      </c>
      <c r="D19" s="185">
        <f>D14+D18</f>
        <v>802221697</v>
      </c>
      <c r="E19" s="185">
        <f>E14+E18</f>
        <v>454894178</v>
      </c>
      <c r="F19" s="185">
        <f>F14+F18</f>
        <v>378623754</v>
      </c>
      <c r="G19" s="186">
        <f>F19/E19</f>
        <v>0.83233369937744073</v>
      </c>
      <c r="H19" s="185">
        <f t="shared" ref="H19:N19" si="26">H14+H18</f>
        <v>378623754</v>
      </c>
      <c r="I19" s="185">
        <f t="shared" si="26"/>
        <v>0</v>
      </c>
      <c r="J19" s="185">
        <f t="shared" si="26"/>
        <v>0</v>
      </c>
      <c r="K19" s="185">
        <f>K14+K18</f>
        <v>170662130</v>
      </c>
      <c r="L19" s="185">
        <f>L14+L18</f>
        <v>171113235</v>
      </c>
      <c r="M19" s="185">
        <f t="shared" si="26"/>
        <v>83083803</v>
      </c>
      <c r="N19" s="185">
        <f t="shared" si="26"/>
        <v>79266901</v>
      </c>
      <c r="O19" s="186">
        <f>N19/M19</f>
        <v>0.95405961376130077</v>
      </c>
      <c r="P19" s="185">
        <f t="shared" ref="P19:V19" si="27">P14+P18</f>
        <v>79266901</v>
      </c>
      <c r="Q19" s="185">
        <f t="shared" si="27"/>
        <v>0</v>
      </c>
      <c r="R19" s="185">
        <f t="shared" si="27"/>
        <v>0</v>
      </c>
      <c r="S19" s="185">
        <f>S14+S18</f>
        <v>54460000</v>
      </c>
      <c r="T19" s="185">
        <f t="shared" si="27"/>
        <v>55986963</v>
      </c>
      <c r="U19" s="185">
        <f t="shared" si="27"/>
        <v>27305680</v>
      </c>
      <c r="V19" s="185">
        <f t="shared" si="27"/>
        <v>25783757</v>
      </c>
      <c r="W19" s="186">
        <f>V19/U19</f>
        <v>0.94426350122025893</v>
      </c>
      <c r="X19" s="185">
        <f t="shared" ref="X19:AD19" si="28">X14+X18</f>
        <v>25783757</v>
      </c>
      <c r="Y19" s="185">
        <f t="shared" si="28"/>
        <v>0</v>
      </c>
      <c r="Z19" s="185">
        <f t="shared" si="28"/>
        <v>0</v>
      </c>
      <c r="AA19" s="185">
        <f>AA14+AA18</f>
        <v>172073083</v>
      </c>
      <c r="AB19" s="185">
        <f t="shared" si="28"/>
        <v>172369025</v>
      </c>
      <c r="AC19" s="185">
        <f t="shared" si="28"/>
        <v>84895508</v>
      </c>
      <c r="AD19" s="185">
        <f t="shared" si="28"/>
        <v>80303470</v>
      </c>
      <c r="AE19" s="186">
        <f>AD19/AC19</f>
        <v>0.94590952915906934</v>
      </c>
      <c r="AF19" s="185">
        <f t="shared" ref="AF19:AL19" si="29">AF14+AF18</f>
        <v>76378029</v>
      </c>
      <c r="AG19" s="185">
        <f t="shared" si="29"/>
        <v>3925441</v>
      </c>
      <c r="AH19" s="185">
        <f t="shared" si="29"/>
        <v>0</v>
      </c>
      <c r="AI19" s="185">
        <f>AI14+AI18</f>
        <v>158782610</v>
      </c>
      <c r="AJ19" s="185">
        <f>AJ14+AJ18</f>
        <v>165229930</v>
      </c>
      <c r="AK19" s="185">
        <f t="shared" si="29"/>
        <v>86886400</v>
      </c>
      <c r="AL19" s="185">
        <f t="shared" si="29"/>
        <v>81648256</v>
      </c>
      <c r="AM19" s="186">
        <f>AL19/AK19</f>
        <v>0.93971272834413666</v>
      </c>
      <c r="AN19" s="185">
        <f t="shared" ref="AN19:AT19" si="30">AN14+AN18</f>
        <v>74694793</v>
      </c>
      <c r="AO19" s="185">
        <f t="shared" si="30"/>
        <v>6953463</v>
      </c>
      <c r="AP19" s="185">
        <f t="shared" si="30"/>
        <v>0</v>
      </c>
      <c r="AQ19" s="185">
        <f>AQ14+AQ18</f>
        <v>408253113</v>
      </c>
      <c r="AR19" s="185">
        <f t="shared" si="30"/>
        <v>428791865</v>
      </c>
      <c r="AS19" s="185">
        <f t="shared" si="30"/>
        <v>216997794</v>
      </c>
      <c r="AT19" s="185">
        <f t="shared" si="30"/>
        <v>208206222</v>
      </c>
      <c r="AU19" s="186">
        <f>AT19/AS19</f>
        <v>0.95948543145097598</v>
      </c>
      <c r="AV19" s="185">
        <f>AV14+AV18</f>
        <v>136373082</v>
      </c>
      <c r="AW19" s="185">
        <f>AW14+AW18</f>
        <v>71833140</v>
      </c>
      <c r="AX19" s="185">
        <f>AX14+AX18</f>
        <v>0</v>
      </c>
      <c r="AY19" s="185">
        <f t="shared" si="12"/>
        <v>1770964644</v>
      </c>
      <c r="AZ19" s="185">
        <f t="shared" si="11"/>
        <v>1795712715</v>
      </c>
      <c r="BA19" s="185">
        <f t="shared" si="13"/>
        <v>954063363</v>
      </c>
      <c r="BB19" s="185">
        <f t="shared" si="13"/>
        <v>853832360</v>
      </c>
      <c r="BC19" s="186">
        <f>BB19/BA19</f>
        <v>0.89494303325428082</v>
      </c>
      <c r="BD19" s="185">
        <f t="shared" si="14"/>
        <v>771120316</v>
      </c>
      <c r="BE19" s="185">
        <f t="shared" si="14"/>
        <v>82712044</v>
      </c>
      <c r="BF19" s="185">
        <f t="shared" si="14"/>
        <v>0</v>
      </c>
      <c r="BH19" s="190">
        <f>BH14+BH18</f>
        <v>1770964644</v>
      </c>
    </row>
    <row r="20" spans="1:60" s="43" customFormat="1" ht="15" customHeight="1" x14ac:dyDescent="0.2">
      <c r="A20" s="42"/>
      <c r="B20" s="29" t="s">
        <v>48</v>
      </c>
      <c r="C20" s="174"/>
      <c r="D20" s="174"/>
      <c r="E20" s="174"/>
      <c r="F20" s="174"/>
      <c r="G20" s="175"/>
      <c r="H20" s="178"/>
      <c r="I20" s="188"/>
      <c r="J20" s="188"/>
      <c r="K20" s="174"/>
      <c r="L20" s="174"/>
      <c r="M20" s="174"/>
      <c r="N20" s="174"/>
      <c r="O20" s="175"/>
      <c r="P20" s="178"/>
      <c r="Q20" s="188"/>
      <c r="R20" s="188"/>
      <c r="S20" s="174"/>
      <c r="T20" s="174"/>
      <c r="U20" s="174"/>
      <c r="V20" s="174"/>
      <c r="W20" s="175"/>
      <c r="X20" s="178"/>
      <c r="Y20" s="188"/>
      <c r="Z20" s="188"/>
      <c r="AA20" s="174"/>
      <c r="AB20" s="174"/>
      <c r="AC20" s="174"/>
      <c r="AD20" s="174"/>
      <c r="AE20" s="175"/>
      <c r="AF20" s="178"/>
      <c r="AG20" s="188"/>
      <c r="AH20" s="188"/>
      <c r="AI20" s="174"/>
      <c r="AJ20" s="174"/>
      <c r="AK20" s="174"/>
      <c r="AL20" s="174"/>
      <c r="AM20" s="175"/>
      <c r="AN20" s="178"/>
      <c r="AO20" s="188"/>
      <c r="AP20" s="188"/>
      <c r="AQ20" s="174"/>
      <c r="AR20" s="174"/>
      <c r="AS20" s="174"/>
      <c r="AT20" s="174"/>
      <c r="AU20" s="175"/>
      <c r="AV20" s="178"/>
      <c r="AW20" s="188"/>
      <c r="AX20" s="188"/>
      <c r="AY20" s="174"/>
      <c r="AZ20" s="174"/>
      <c r="BA20" s="174"/>
      <c r="BB20" s="174"/>
      <c r="BC20" s="175"/>
      <c r="BD20" s="177"/>
      <c r="BE20" s="176"/>
      <c r="BF20" s="176"/>
    </row>
    <row r="21" spans="1:60" s="179" customFormat="1" ht="18.75" customHeight="1" x14ac:dyDescent="0.2">
      <c r="A21" s="173"/>
      <c r="B21" s="5" t="s">
        <v>195</v>
      </c>
      <c r="C21" s="178">
        <v>480572541</v>
      </c>
      <c r="D21" s="178">
        <f>503756901-3245</f>
        <v>503753656</v>
      </c>
      <c r="E21" s="178">
        <f>ROUND(D21/2,0)</f>
        <v>251876828</v>
      </c>
      <c r="F21" s="178">
        <v>269048081</v>
      </c>
      <c r="G21" s="114">
        <f t="shared" ref="G21:G26" si="31">F21/E21</f>
        <v>1.0681732144093858</v>
      </c>
      <c r="H21" s="178">
        <f>F21-I21-J21</f>
        <v>269048081</v>
      </c>
      <c r="I21" s="188"/>
      <c r="J21" s="188"/>
      <c r="K21" s="178"/>
      <c r="L21" s="178"/>
      <c r="M21" s="178"/>
      <c r="N21" s="178"/>
      <c r="O21" s="114"/>
      <c r="P21" s="178">
        <f>N21-Q21-R21</f>
        <v>0</v>
      </c>
      <c r="Q21" s="188"/>
      <c r="R21" s="188"/>
      <c r="S21" s="178">
        <v>0</v>
      </c>
      <c r="T21" s="178">
        <v>0</v>
      </c>
      <c r="U21" s="178"/>
      <c r="V21" s="178">
        <v>0</v>
      </c>
      <c r="W21" s="114"/>
      <c r="X21" s="178">
        <f>V21-Y21-Z21</f>
        <v>0</v>
      </c>
      <c r="Y21" s="188"/>
      <c r="Z21" s="188"/>
      <c r="AA21" s="178">
        <v>0</v>
      </c>
      <c r="AB21" s="178">
        <v>0</v>
      </c>
      <c r="AC21" s="178"/>
      <c r="AD21" s="178">
        <v>0</v>
      </c>
      <c r="AE21" s="114"/>
      <c r="AF21" s="178">
        <f>AD21-AG21-AH21</f>
        <v>0</v>
      </c>
      <c r="AG21" s="188"/>
      <c r="AH21" s="188"/>
      <c r="AI21" s="178">
        <v>0</v>
      </c>
      <c r="AJ21" s="178">
        <v>0</v>
      </c>
      <c r="AK21" s="178"/>
      <c r="AL21" s="178">
        <v>0</v>
      </c>
      <c r="AM21" s="114"/>
      <c r="AN21" s="178">
        <f>AL21-AO21-AP21</f>
        <v>0</v>
      </c>
      <c r="AO21" s="188"/>
      <c r="AP21" s="188"/>
      <c r="AQ21" s="178">
        <v>0</v>
      </c>
      <c r="AR21" s="178">
        <v>0</v>
      </c>
      <c r="AS21" s="178"/>
      <c r="AT21" s="178">
        <v>0</v>
      </c>
      <c r="AU21" s="114"/>
      <c r="AV21" s="178">
        <f>AT21-AW21-AX21</f>
        <v>0</v>
      </c>
      <c r="AW21" s="188"/>
      <c r="AX21" s="188"/>
      <c r="AY21" s="178">
        <f t="shared" ref="AY21:BB26" si="32">AQ21+AI21+AA21+S21+K21+C21</f>
        <v>480572541</v>
      </c>
      <c r="AZ21" s="178">
        <f t="shared" si="32"/>
        <v>503753656</v>
      </c>
      <c r="BA21" s="178">
        <f t="shared" si="32"/>
        <v>251876828</v>
      </c>
      <c r="BB21" s="178">
        <f t="shared" si="32"/>
        <v>269048081</v>
      </c>
      <c r="BC21" s="114">
        <f t="shared" ref="BC21:BC32" si="33">BB21/BA21</f>
        <v>1.0681732144093858</v>
      </c>
      <c r="BD21" s="178">
        <f t="shared" ref="BD21:BD32" si="34">AV21+AN21+AF21+X21+P21+H21</f>
        <v>269048081</v>
      </c>
      <c r="BE21" s="178">
        <f t="shared" ref="BE21:BE32" si="35">AW21+AO21+AG21+Y21+Q21+I21</f>
        <v>0</v>
      </c>
      <c r="BF21" s="178">
        <f t="shared" ref="BF21:BF32" si="36">AX21+AP21+AH21+Z21+R21+J21</f>
        <v>0</v>
      </c>
    </row>
    <row r="22" spans="1:60" s="179" customFormat="1" ht="15" customHeight="1" x14ac:dyDescent="0.2">
      <c r="A22" s="173"/>
      <c r="B22" s="5" t="s">
        <v>49</v>
      </c>
      <c r="C22" s="178">
        <v>304411778</v>
      </c>
      <c r="D22" s="178">
        <v>304411778</v>
      </c>
      <c r="E22" s="178">
        <f t="shared" ref="E22:E24" si="37">ROUND(D22/2,0)</f>
        <v>152205889</v>
      </c>
      <c r="F22" s="178">
        <v>139870197</v>
      </c>
      <c r="G22" s="114">
        <f t="shared" si="31"/>
        <v>0.91895391117225433</v>
      </c>
      <c r="H22" s="178">
        <f>F22-I22-J22</f>
        <v>139870197</v>
      </c>
      <c r="I22" s="188"/>
      <c r="J22" s="188"/>
      <c r="K22" s="178">
        <v>250000</v>
      </c>
      <c r="L22" s="178">
        <v>250000</v>
      </c>
      <c r="M22" s="178">
        <v>125000</v>
      </c>
      <c r="N22" s="178">
        <v>17371</v>
      </c>
      <c r="O22" s="114"/>
      <c r="P22" s="178">
        <f>N22-Q22-R22</f>
        <v>17371</v>
      </c>
      <c r="Q22" s="188"/>
      <c r="R22" s="188"/>
      <c r="S22" s="178">
        <v>0</v>
      </c>
      <c r="T22" s="178">
        <v>0</v>
      </c>
      <c r="U22" s="178"/>
      <c r="V22" s="178">
        <v>0</v>
      </c>
      <c r="W22" s="114"/>
      <c r="X22" s="178">
        <f>V22-Y22-Z22</f>
        <v>0</v>
      </c>
      <c r="Y22" s="188"/>
      <c r="Z22" s="188"/>
      <c r="AA22" s="178">
        <v>0</v>
      </c>
      <c r="AB22" s="178">
        <v>0</v>
      </c>
      <c r="AC22" s="178"/>
      <c r="AD22" s="178">
        <v>0</v>
      </c>
      <c r="AE22" s="114"/>
      <c r="AF22" s="178">
        <f>AD22-AG22-AH22</f>
        <v>0</v>
      </c>
      <c r="AG22" s="188"/>
      <c r="AH22" s="188"/>
      <c r="AI22" s="178">
        <v>0</v>
      </c>
      <c r="AJ22" s="178">
        <v>0</v>
      </c>
      <c r="AK22" s="178"/>
      <c r="AL22" s="178"/>
      <c r="AM22" s="114"/>
      <c r="AN22" s="178">
        <f>AL22-AO22-AP22</f>
        <v>0</v>
      </c>
      <c r="AO22" s="188"/>
      <c r="AP22" s="188"/>
      <c r="AQ22" s="178">
        <v>0</v>
      </c>
      <c r="AR22" s="178">
        <v>0</v>
      </c>
      <c r="AS22" s="178"/>
      <c r="AT22" s="178">
        <v>0</v>
      </c>
      <c r="AU22" s="114"/>
      <c r="AV22" s="178">
        <f>AT22-AW22-AX22</f>
        <v>0</v>
      </c>
      <c r="AW22" s="188"/>
      <c r="AX22" s="188"/>
      <c r="AY22" s="178">
        <f t="shared" si="32"/>
        <v>304661778</v>
      </c>
      <c r="AZ22" s="178">
        <f t="shared" si="32"/>
        <v>304661778</v>
      </c>
      <c r="BA22" s="178">
        <f t="shared" si="32"/>
        <v>152330889</v>
      </c>
      <c r="BB22" s="178">
        <f t="shared" si="32"/>
        <v>139887568</v>
      </c>
      <c r="BC22" s="114">
        <f t="shared" si="33"/>
        <v>0.91831386869934173</v>
      </c>
      <c r="BD22" s="178">
        <f t="shared" si="34"/>
        <v>139887568</v>
      </c>
      <c r="BE22" s="178">
        <f t="shared" si="35"/>
        <v>0</v>
      </c>
      <c r="BF22" s="178">
        <f t="shared" si="36"/>
        <v>0</v>
      </c>
    </row>
    <row r="23" spans="1:60" s="179" customFormat="1" ht="15" customHeight="1" x14ac:dyDescent="0.2">
      <c r="A23" s="173"/>
      <c r="B23" s="5" t="s">
        <v>198</v>
      </c>
      <c r="C23" s="178">
        <f>488256497-11590000-29812717-6792731</f>
        <v>440061049</v>
      </c>
      <c r="D23" s="178">
        <v>451447995</v>
      </c>
      <c r="E23" s="178">
        <f t="shared" si="37"/>
        <v>225723998</v>
      </c>
      <c r="F23" s="178">
        <v>313496115</v>
      </c>
      <c r="G23" s="114">
        <f t="shared" si="31"/>
        <v>1.3888470777484634</v>
      </c>
      <c r="H23" s="178">
        <f>F23-I23-J23</f>
        <v>313496115</v>
      </c>
      <c r="I23" s="188"/>
      <c r="J23" s="188"/>
      <c r="K23" s="178">
        <v>11590000</v>
      </c>
      <c r="L23" s="178">
        <v>11590000</v>
      </c>
      <c r="M23" s="178">
        <v>4266783</v>
      </c>
      <c r="N23" s="178">
        <v>4266783</v>
      </c>
      <c r="O23" s="114"/>
      <c r="P23" s="178">
        <f>N23-Q23-R23</f>
        <v>4266783</v>
      </c>
      <c r="Q23" s="188"/>
      <c r="R23" s="188"/>
      <c r="S23" s="178">
        <v>2171000</v>
      </c>
      <c r="T23" s="178">
        <v>2986000</v>
      </c>
      <c r="U23" s="178">
        <v>1358000</v>
      </c>
      <c r="V23" s="178">
        <v>1899143</v>
      </c>
      <c r="W23" s="114">
        <f>V23/U23</f>
        <v>1.3984852724594992</v>
      </c>
      <c r="X23" s="178">
        <f>V23-Y23-Z23</f>
        <v>1899143</v>
      </c>
      <c r="Y23" s="188"/>
      <c r="Z23" s="188"/>
      <c r="AA23" s="178">
        <v>7314545</v>
      </c>
      <c r="AB23" s="178">
        <v>7314545</v>
      </c>
      <c r="AC23" s="178">
        <v>4153355</v>
      </c>
      <c r="AD23" s="178">
        <v>4153355</v>
      </c>
      <c r="AE23" s="114">
        <f>AD23/AC23</f>
        <v>1</v>
      </c>
      <c r="AF23" s="178">
        <f>AD23-AG23-AH23</f>
        <v>4153355</v>
      </c>
      <c r="AG23" s="188"/>
      <c r="AH23" s="188"/>
      <c r="AI23" s="178">
        <v>5697448</v>
      </c>
      <c r="AJ23" s="178">
        <v>5953000</v>
      </c>
      <c r="AK23" s="178">
        <v>3545900</v>
      </c>
      <c r="AL23" s="178">
        <v>3532378</v>
      </c>
      <c r="AM23" s="114">
        <f>AL23/AK23</f>
        <v>0.99618658168589069</v>
      </c>
      <c r="AN23" s="178">
        <f>AL23-AO23-AP23</f>
        <v>3532378</v>
      </c>
      <c r="AO23" s="188"/>
      <c r="AP23" s="188"/>
      <c r="AQ23" s="178">
        <v>45190000</v>
      </c>
      <c r="AR23" s="178">
        <v>45190000</v>
      </c>
      <c r="AS23" s="178">
        <v>30126664</v>
      </c>
      <c r="AT23" s="178">
        <v>32790155</v>
      </c>
      <c r="AU23" s="114">
        <f>AT23/AS23</f>
        <v>1.0884097555574026</v>
      </c>
      <c r="AV23" s="178">
        <f>AT23-AW23-AX23</f>
        <v>0</v>
      </c>
      <c r="AW23" s="178">
        <v>32790155</v>
      </c>
      <c r="AX23" s="188"/>
      <c r="AY23" s="178">
        <f t="shared" si="32"/>
        <v>512024042</v>
      </c>
      <c r="AZ23" s="178">
        <f t="shared" si="32"/>
        <v>524481540</v>
      </c>
      <c r="BA23" s="178">
        <f t="shared" si="32"/>
        <v>269174700</v>
      </c>
      <c r="BB23" s="178">
        <f t="shared" si="32"/>
        <v>360137929</v>
      </c>
      <c r="BC23" s="114">
        <f t="shared" si="33"/>
        <v>1.3379337991274811</v>
      </c>
      <c r="BD23" s="178">
        <f t="shared" si="34"/>
        <v>327347774</v>
      </c>
      <c r="BE23" s="178">
        <f t="shared" si="35"/>
        <v>32790155</v>
      </c>
      <c r="BF23" s="178">
        <f t="shared" si="36"/>
        <v>0</v>
      </c>
    </row>
    <row r="24" spans="1:60" s="179" customFormat="1" ht="15" customHeight="1" x14ac:dyDescent="0.2">
      <c r="A24" s="173"/>
      <c r="B24" s="5" t="s">
        <v>50</v>
      </c>
      <c r="C24" s="178">
        <v>3000000</v>
      </c>
      <c r="D24" s="178">
        <v>3000000</v>
      </c>
      <c r="E24" s="178">
        <f t="shared" si="37"/>
        <v>1500000</v>
      </c>
      <c r="F24" s="178">
        <v>3015000</v>
      </c>
      <c r="G24" s="114">
        <f t="shared" si="31"/>
        <v>2.0099999999999998</v>
      </c>
      <c r="H24" s="178">
        <f>F24-I24-J24</f>
        <v>3015000</v>
      </c>
      <c r="I24" s="188"/>
      <c r="J24" s="188"/>
      <c r="K24" s="178"/>
      <c r="L24" s="178">
        <v>21256</v>
      </c>
      <c r="M24" s="178">
        <v>21256</v>
      </c>
      <c r="N24" s="178">
        <v>31884</v>
      </c>
      <c r="O24" s="114"/>
      <c r="P24" s="178">
        <f>N24-Q24-R24</f>
        <v>31884</v>
      </c>
      <c r="Q24" s="188"/>
      <c r="R24" s="188"/>
      <c r="S24" s="178">
        <v>0</v>
      </c>
      <c r="T24" s="178">
        <v>0</v>
      </c>
      <c r="U24" s="178"/>
      <c r="V24" s="178"/>
      <c r="W24" s="114"/>
      <c r="X24" s="178">
        <f>V24-Y24-Z24</f>
        <v>0</v>
      </c>
      <c r="Y24" s="188"/>
      <c r="Z24" s="188"/>
      <c r="AA24" s="178">
        <v>0</v>
      </c>
      <c r="AB24" s="178">
        <v>0</v>
      </c>
      <c r="AC24" s="178"/>
      <c r="AD24" s="178"/>
      <c r="AE24" s="114"/>
      <c r="AF24" s="178">
        <f>AD24-AG24-AH24</f>
        <v>0</v>
      </c>
      <c r="AG24" s="188"/>
      <c r="AH24" s="188"/>
      <c r="AI24" s="178">
        <v>0</v>
      </c>
      <c r="AJ24" s="178">
        <v>0</v>
      </c>
      <c r="AK24" s="178"/>
      <c r="AL24" s="178"/>
      <c r="AM24" s="114"/>
      <c r="AN24" s="178">
        <f>AL24-AO24-AP24</f>
        <v>0</v>
      </c>
      <c r="AO24" s="188"/>
      <c r="AP24" s="188"/>
      <c r="AQ24" s="178">
        <v>0</v>
      </c>
      <c r="AR24" s="178">
        <v>0</v>
      </c>
      <c r="AS24" s="178"/>
      <c r="AT24" s="178"/>
      <c r="AU24" s="114"/>
      <c r="AV24" s="178">
        <f>AT24-AW24-AX24</f>
        <v>0</v>
      </c>
      <c r="AW24" s="188"/>
      <c r="AX24" s="188"/>
      <c r="AY24" s="178">
        <f t="shared" si="32"/>
        <v>3000000</v>
      </c>
      <c r="AZ24" s="178">
        <f t="shared" si="32"/>
        <v>3021256</v>
      </c>
      <c r="BA24" s="178">
        <f t="shared" si="32"/>
        <v>1521256</v>
      </c>
      <c r="BB24" s="178">
        <f t="shared" si="32"/>
        <v>3046884</v>
      </c>
      <c r="BC24" s="114">
        <f t="shared" si="33"/>
        <v>2.0028739410066421</v>
      </c>
      <c r="BD24" s="178">
        <f t="shared" si="34"/>
        <v>3046884</v>
      </c>
      <c r="BE24" s="178">
        <f t="shared" si="35"/>
        <v>0</v>
      </c>
      <c r="BF24" s="178">
        <f t="shared" si="36"/>
        <v>0</v>
      </c>
    </row>
    <row r="25" spans="1:60" s="179" customFormat="1" ht="15" customHeight="1" x14ac:dyDescent="0.2">
      <c r="A25" s="173"/>
      <c r="B25" s="5" t="s">
        <v>51</v>
      </c>
      <c r="C25" s="178">
        <v>49815150</v>
      </c>
      <c r="D25" s="178">
        <v>38696862</v>
      </c>
      <c r="E25" s="178">
        <f>ROUND(D25/2,0)</f>
        <v>19348431</v>
      </c>
      <c r="F25" s="178">
        <v>14696490</v>
      </c>
      <c r="G25" s="114">
        <f t="shared" si="31"/>
        <v>0.75957011708081135</v>
      </c>
      <c r="H25" s="178">
        <f>F25-I25-J25</f>
        <v>14696490</v>
      </c>
      <c r="I25" s="188">
        <v>0</v>
      </c>
      <c r="J25" s="188"/>
      <c r="K25" s="178">
        <v>19009694</v>
      </c>
      <c r="L25" s="178">
        <v>19009694</v>
      </c>
      <c r="M25" s="178">
        <v>9504847</v>
      </c>
      <c r="N25" s="178">
        <v>9233002</v>
      </c>
      <c r="O25" s="114">
        <f>N25/M25</f>
        <v>0.97139932920540439</v>
      </c>
      <c r="P25" s="178">
        <f>N25-Q25-R25</f>
        <v>9233002</v>
      </c>
      <c r="Q25" s="188"/>
      <c r="R25" s="188"/>
      <c r="S25" s="178">
        <v>5050000</v>
      </c>
      <c r="T25" s="178">
        <v>5250000</v>
      </c>
      <c r="U25" s="178">
        <v>2550000</v>
      </c>
      <c r="V25" s="178">
        <v>2531835</v>
      </c>
      <c r="W25" s="114">
        <f>V25/U25</f>
        <v>0.99287647058823525</v>
      </c>
      <c r="X25" s="178">
        <f>V25-Y25-Z25</f>
        <v>2531835</v>
      </c>
      <c r="Y25" s="188"/>
      <c r="Z25" s="188"/>
      <c r="AA25" s="178">
        <v>8491950</v>
      </c>
      <c r="AB25" s="178">
        <v>8491950</v>
      </c>
      <c r="AC25" s="178">
        <v>3531432</v>
      </c>
      <c r="AD25" s="178">
        <v>3531432</v>
      </c>
      <c r="AE25" s="114">
        <f>AD25/AC25</f>
        <v>1</v>
      </c>
      <c r="AF25" s="178">
        <f>AD25-AG25-AH25</f>
        <v>3531432</v>
      </c>
      <c r="AG25" s="188"/>
      <c r="AH25" s="188"/>
      <c r="AI25" s="178">
        <v>54621000</v>
      </c>
      <c r="AJ25" s="178">
        <v>54621000</v>
      </c>
      <c r="AK25" s="178">
        <v>27310500</v>
      </c>
      <c r="AL25" s="178">
        <v>25266723</v>
      </c>
      <c r="AM25" s="114">
        <f>AL25/AK25</f>
        <v>0.92516515625858187</v>
      </c>
      <c r="AN25" s="178">
        <f>AL25-AO25-AP25</f>
        <v>25266710</v>
      </c>
      <c r="AO25" s="178">
        <v>13</v>
      </c>
      <c r="AP25" s="188"/>
      <c r="AQ25" s="178">
        <v>179831210</v>
      </c>
      <c r="AR25" s="178">
        <v>179831210</v>
      </c>
      <c r="AS25" s="178">
        <v>86188128</v>
      </c>
      <c r="AT25" s="178">
        <v>84454391</v>
      </c>
      <c r="AU25" s="114">
        <f>AT25/AS25</f>
        <v>0.97988427130010292</v>
      </c>
      <c r="AV25" s="178">
        <f>AT25-AW25-AX25</f>
        <v>60818109</v>
      </c>
      <c r="AW25" s="178">
        <v>23636282</v>
      </c>
      <c r="AX25" s="188"/>
      <c r="AY25" s="178">
        <f t="shared" si="32"/>
        <v>316819004</v>
      </c>
      <c r="AZ25" s="178">
        <f t="shared" si="32"/>
        <v>305900716</v>
      </c>
      <c r="BA25" s="178">
        <f t="shared" si="32"/>
        <v>148433338</v>
      </c>
      <c r="BB25" s="178">
        <f t="shared" si="32"/>
        <v>139713873</v>
      </c>
      <c r="BC25" s="114">
        <f t="shared" si="33"/>
        <v>0.94125669396453238</v>
      </c>
      <c r="BD25" s="178">
        <f t="shared" si="34"/>
        <v>116077578</v>
      </c>
      <c r="BE25" s="178">
        <f t="shared" si="35"/>
        <v>23636295</v>
      </c>
      <c r="BF25" s="178">
        <f t="shared" si="36"/>
        <v>0</v>
      </c>
    </row>
    <row r="26" spans="1:60" s="183" customFormat="1" ht="15" customHeight="1" x14ac:dyDescent="0.2">
      <c r="A26" s="180" t="s">
        <v>10</v>
      </c>
      <c r="B26" s="30" t="s">
        <v>17</v>
      </c>
      <c r="C26" s="181">
        <f>SUM(C21:C25)</f>
        <v>1277860518</v>
      </c>
      <c r="D26" s="181">
        <f>SUM(D21:D25)</f>
        <v>1301310291</v>
      </c>
      <c r="E26" s="181">
        <f>SUM(E21:E25)</f>
        <v>650655146</v>
      </c>
      <c r="F26" s="181">
        <f>SUM(F21:F25)</f>
        <v>740125883</v>
      </c>
      <c r="G26" s="182">
        <f t="shared" si="31"/>
        <v>1.1375086903562275</v>
      </c>
      <c r="H26" s="181">
        <f t="shared" ref="H26:N26" si="38">SUM(H21:H25)</f>
        <v>740125883</v>
      </c>
      <c r="I26" s="181">
        <f t="shared" si="38"/>
        <v>0</v>
      </c>
      <c r="J26" s="181">
        <f t="shared" si="38"/>
        <v>0</v>
      </c>
      <c r="K26" s="181">
        <f>SUM(K21:K25)</f>
        <v>30849694</v>
      </c>
      <c r="L26" s="181">
        <f>SUM(L21:L25)</f>
        <v>30870950</v>
      </c>
      <c r="M26" s="181">
        <f t="shared" si="38"/>
        <v>13917886</v>
      </c>
      <c r="N26" s="181">
        <f t="shared" si="38"/>
        <v>13549040</v>
      </c>
      <c r="O26" s="182">
        <f>N26/M26</f>
        <v>0.97349841779132262</v>
      </c>
      <c r="P26" s="181">
        <f t="shared" ref="P26:T26" si="39">SUM(P21:P25)</f>
        <v>13549040</v>
      </c>
      <c r="Q26" s="181">
        <f t="shared" si="39"/>
        <v>0</v>
      </c>
      <c r="R26" s="181">
        <f t="shared" si="39"/>
        <v>0</v>
      </c>
      <c r="S26" s="181">
        <f>SUM(S21:S25)</f>
        <v>7221000</v>
      </c>
      <c r="T26" s="181">
        <f t="shared" si="39"/>
        <v>8236000</v>
      </c>
      <c r="U26" s="181">
        <f t="shared" ref="U26:Z26" si="40">SUM(U21:U25)</f>
        <v>3908000</v>
      </c>
      <c r="V26" s="181">
        <f t="shared" si="40"/>
        <v>4430978</v>
      </c>
      <c r="W26" s="182">
        <f>V26/U26</f>
        <v>1.13382241555783</v>
      </c>
      <c r="X26" s="181">
        <f>SUM(X21:X25)</f>
        <v>4430978</v>
      </c>
      <c r="Y26" s="181">
        <f t="shared" si="40"/>
        <v>0</v>
      </c>
      <c r="Z26" s="181">
        <f t="shared" si="40"/>
        <v>0</v>
      </c>
      <c r="AA26" s="181">
        <f>SUM(AA21:AA25)</f>
        <v>15806495</v>
      </c>
      <c r="AB26" s="181">
        <f>SUM(AB21:AB25)</f>
        <v>15806495</v>
      </c>
      <c r="AC26" s="181">
        <f>SUM(AC21:AC25)</f>
        <v>7684787</v>
      </c>
      <c r="AD26" s="181">
        <f>SUM(AD21:AD25)</f>
        <v>7684787</v>
      </c>
      <c r="AE26" s="182">
        <f>AD26/AC26</f>
        <v>1</v>
      </c>
      <c r="AF26" s="181">
        <f t="shared" ref="AF26:AL26" si="41">SUM(AF21:AF25)</f>
        <v>7684787</v>
      </c>
      <c r="AG26" s="181">
        <f t="shared" si="41"/>
        <v>0</v>
      </c>
      <c r="AH26" s="181">
        <f t="shared" si="41"/>
        <v>0</v>
      </c>
      <c r="AI26" s="181">
        <f>SUM(AI21:AI25)</f>
        <v>60318448</v>
      </c>
      <c r="AJ26" s="181">
        <f>SUM(AJ21:AJ25)</f>
        <v>60574000</v>
      </c>
      <c r="AK26" s="181">
        <f t="shared" si="41"/>
        <v>30856400</v>
      </c>
      <c r="AL26" s="181">
        <f t="shared" si="41"/>
        <v>28799101</v>
      </c>
      <c r="AM26" s="182">
        <f>AL26/AK26</f>
        <v>0.933326668049416</v>
      </c>
      <c r="AN26" s="181">
        <f t="shared" ref="AN26:AT26" si="42">SUM(AN21:AN25)</f>
        <v>28799088</v>
      </c>
      <c r="AO26" s="181">
        <f t="shared" si="42"/>
        <v>13</v>
      </c>
      <c r="AP26" s="181">
        <f t="shared" si="42"/>
        <v>0</v>
      </c>
      <c r="AQ26" s="181">
        <f>SUM(AQ21:AQ25)</f>
        <v>225021210</v>
      </c>
      <c r="AR26" s="181">
        <f t="shared" si="42"/>
        <v>225021210</v>
      </c>
      <c r="AS26" s="181">
        <f t="shared" si="42"/>
        <v>116314792</v>
      </c>
      <c r="AT26" s="181">
        <f t="shared" si="42"/>
        <v>117244546</v>
      </c>
      <c r="AU26" s="182">
        <f>AT26/AS26</f>
        <v>1.0079934287291681</v>
      </c>
      <c r="AV26" s="181">
        <f>SUM(AV21:AV25)</f>
        <v>60818109</v>
      </c>
      <c r="AW26" s="181">
        <f>SUM(AW21:AW25)</f>
        <v>56426437</v>
      </c>
      <c r="AX26" s="181">
        <f>SUM(AX21:AX25)</f>
        <v>0</v>
      </c>
      <c r="AY26" s="181">
        <f t="shared" si="32"/>
        <v>1617077365</v>
      </c>
      <c r="AZ26" s="181">
        <f t="shared" si="32"/>
        <v>1641818946</v>
      </c>
      <c r="BA26" s="181">
        <f t="shared" si="32"/>
        <v>823337011</v>
      </c>
      <c r="BB26" s="181">
        <f t="shared" si="32"/>
        <v>911834335</v>
      </c>
      <c r="BC26" s="182">
        <f t="shared" si="33"/>
        <v>1.1074861482207801</v>
      </c>
      <c r="BD26" s="181">
        <f t="shared" si="34"/>
        <v>855407885</v>
      </c>
      <c r="BE26" s="181">
        <f t="shared" si="35"/>
        <v>56426450</v>
      </c>
      <c r="BF26" s="181">
        <f t="shared" si="36"/>
        <v>0</v>
      </c>
      <c r="BH26" s="225">
        <f>SUM(AY21:AY25)</f>
        <v>1617077365</v>
      </c>
    </row>
    <row r="27" spans="1:60" s="179" customFormat="1" ht="15" customHeight="1" x14ac:dyDescent="0.2">
      <c r="A27" s="173"/>
      <c r="B27" s="5" t="s">
        <v>52</v>
      </c>
      <c r="C27" s="178">
        <v>5570482</v>
      </c>
      <c r="D27" s="178">
        <v>5570482</v>
      </c>
      <c r="E27" s="178">
        <f>ROUND(D27/2,0)</f>
        <v>2785241</v>
      </c>
      <c r="F27" s="178">
        <v>309386</v>
      </c>
      <c r="G27" s="114"/>
      <c r="H27" s="178">
        <f>F27-I27-J27</f>
        <v>309386</v>
      </c>
      <c r="I27" s="189">
        <v>0</v>
      </c>
      <c r="J27" s="189">
        <v>0</v>
      </c>
      <c r="K27" s="178"/>
      <c r="L27" s="178"/>
      <c r="M27" s="178"/>
      <c r="N27" s="178"/>
      <c r="O27" s="114"/>
      <c r="P27" s="178">
        <v>0</v>
      </c>
      <c r="Q27" s="189">
        <v>0</v>
      </c>
      <c r="R27" s="189">
        <v>0</v>
      </c>
      <c r="S27" s="178">
        <v>0</v>
      </c>
      <c r="T27" s="178">
        <v>0</v>
      </c>
      <c r="U27" s="178"/>
      <c r="V27" s="178">
        <v>0</v>
      </c>
      <c r="W27" s="114"/>
      <c r="X27" s="189">
        <v>0</v>
      </c>
      <c r="Y27" s="189">
        <v>0</v>
      </c>
      <c r="Z27" s="189">
        <v>0</v>
      </c>
      <c r="AA27" s="178">
        <v>0</v>
      </c>
      <c r="AB27" s="178">
        <v>0</v>
      </c>
      <c r="AC27" s="178"/>
      <c r="AD27" s="178">
        <v>0</v>
      </c>
      <c r="AE27" s="114"/>
      <c r="AF27" s="189">
        <v>0</v>
      </c>
      <c r="AG27" s="189">
        <v>0</v>
      </c>
      <c r="AH27" s="189">
        <v>0</v>
      </c>
      <c r="AI27" s="178">
        <v>0</v>
      </c>
      <c r="AJ27" s="178">
        <v>0</v>
      </c>
      <c r="AK27" s="178"/>
      <c r="AL27" s="178">
        <v>0</v>
      </c>
      <c r="AM27" s="114"/>
      <c r="AN27" s="189">
        <v>0</v>
      </c>
      <c r="AO27" s="189">
        <v>0</v>
      </c>
      <c r="AP27" s="189">
        <v>0</v>
      </c>
      <c r="AQ27" s="178">
        <v>0</v>
      </c>
      <c r="AR27" s="178">
        <v>0</v>
      </c>
      <c r="AS27" s="178">
        <v>0</v>
      </c>
      <c r="AT27" s="178">
        <v>0</v>
      </c>
      <c r="AU27" s="114"/>
      <c r="AV27" s="189">
        <v>0</v>
      </c>
      <c r="AW27" s="189">
        <v>0</v>
      </c>
      <c r="AX27" s="189">
        <v>0</v>
      </c>
      <c r="AY27" s="178">
        <f>AQ27+AI27+AA27+S27+K27+C27</f>
        <v>5570482</v>
      </c>
      <c r="AZ27" s="178">
        <f>AR27+AJ27+AB27+T27+L27+D27</f>
        <v>5570482</v>
      </c>
      <c r="BA27" s="178">
        <f t="shared" ref="BA27:BB32" si="43">AS27+AK27+AC27+U27+M27+E27</f>
        <v>2785241</v>
      </c>
      <c r="BB27" s="178">
        <f t="shared" si="43"/>
        <v>309386</v>
      </c>
      <c r="BC27" s="114">
        <f>BB27/BA27</f>
        <v>0.11108051332003227</v>
      </c>
      <c r="BD27" s="178">
        <f t="shared" si="34"/>
        <v>309386</v>
      </c>
      <c r="BE27" s="178">
        <f t="shared" si="35"/>
        <v>0</v>
      </c>
      <c r="BF27" s="178">
        <f t="shared" si="36"/>
        <v>0</v>
      </c>
    </row>
    <row r="28" spans="1:60" s="179" customFormat="1" ht="15" customHeight="1" x14ac:dyDescent="0.2">
      <c r="A28" s="173"/>
      <c r="B28" s="5" t="s">
        <v>139</v>
      </c>
      <c r="C28" s="178">
        <v>0</v>
      </c>
      <c r="D28" s="178">
        <v>3245</v>
      </c>
      <c r="E28" s="178">
        <v>3245</v>
      </c>
      <c r="F28" s="178">
        <v>3245</v>
      </c>
      <c r="G28" s="114"/>
      <c r="H28" s="178">
        <f>F28-I28-J28</f>
        <v>3245</v>
      </c>
      <c r="I28" s="188"/>
      <c r="J28" s="188"/>
      <c r="K28" s="178"/>
      <c r="L28" s="178"/>
      <c r="M28" s="178"/>
      <c r="N28" s="178">
        <v>0</v>
      </c>
      <c r="O28" s="114"/>
      <c r="P28" s="178">
        <f>N28-Q28-R28</f>
        <v>0</v>
      </c>
      <c r="Q28" s="188"/>
      <c r="R28" s="188"/>
      <c r="S28" s="178">
        <v>0</v>
      </c>
      <c r="T28" s="178">
        <v>0</v>
      </c>
      <c r="U28" s="178"/>
      <c r="V28" s="178">
        <v>0</v>
      </c>
      <c r="W28" s="114"/>
      <c r="X28" s="178">
        <f>V28-Y28-Z28</f>
        <v>0</v>
      </c>
      <c r="Y28" s="188"/>
      <c r="Z28" s="188"/>
      <c r="AA28" s="178">
        <v>0</v>
      </c>
      <c r="AB28" s="178">
        <v>0</v>
      </c>
      <c r="AC28" s="178"/>
      <c r="AD28" s="178">
        <v>0</v>
      </c>
      <c r="AE28" s="114"/>
      <c r="AF28" s="178">
        <f>AD28-AG28-AH28</f>
        <v>0</v>
      </c>
      <c r="AG28" s="188"/>
      <c r="AH28" s="188"/>
      <c r="AI28" s="178">
        <v>0</v>
      </c>
      <c r="AJ28" s="178">
        <v>0</v>
      </c>
      <c r="AK28" s="178"/>
      <c r="AL28" s="178">
        <v>0</v>
      </c>
      <c r="AM28" s="114"/>
      <c r="AN28" s="178">
        <f>AL28-AO28-AP28</f>
        <v>0</v>
      </c>
      <c r="AO28" s="188"/>
      <c r="AP28" s="188"/>
      <c r="AQ28" s="178">
        <v>0</v>
      </c>
      <c r="AR28" s="178">
        <v>0</v>
      </c>
      <c r="AS28" s="178"/>
      <c r="AT28" s="178">
        <v>0</v>
      </c>
      <c r="AU28" s="114"/>
      <c r="AV28" s="178">
        <f>AT28-AW28-AX28</f>
        <v>0</v>
      </c>
      <c r="AW28" s="188"/>
      <c r="AX28" s="188"/>
      <c r="AY28" s="178">
        <f>AQ28+AI28+AA28+S28+K29+C28</f>
        <v>0</v>
      </c>
      <c r="AZ28" s="178">
        <f>AR28+AJ28+AB28+T28+L29+D28</f>
        <v>3245</v>
      </c>
      <c r="BA28" s="178">
        <f t="shared" si="43"/>
        <v>3245</v>
      </c>
      <c r="BB28" s="178">
        <f t="shared" si="43"/>
        <v>3245</v>
      </c>
      <c r="BC28" s="114">
        <f>BB28/BA28</f>
        <v>1</v>
      </c>
      <c r="BD28" s="178">
        <f t="shared" si="34"/>
        <v>3245</v>
      </c>
      <c r="BE28" s="178">
        <f t="shared" si="35"/>
        <v>0</v>
      </c>
      <c r="BF28" s="178">
        <f t="shared" si="36"/>
        <v>0</v>
      </c>
    </row>
    <row r="29" spans="1:60" s="179" customFormat="1" ht="15" customHeight="1" x14ac:dyDescent="0.2">
      <c r="A29" s="173"/>
      <c r="B29" s="5" t="s">
        <v>196</v>
      </c>
      <c r="C29" s="178">
        <f>29812717+6792731</f>
        <v>36605448</v>
      </c>
      <c r="D29" s="178">
        <v>36608693</v>
      </c>
      <c r="E29" s="178">
        <f t="shared" ref="E29:E30" si="44">ROUND(D29/2,0)</f>
        <v>18304347</v>
      </c>
      <c r="F29" s="178"/>
      <c r="G29" s="114"/>
      <c r="H29" s="178">
        <f>F29-I29-J29</f>
        <v>0</v>
      </c>
      <c r="I29" s="189">
        <v>0</v>
      </c>
      <c r="J29" s="189">
        <v>0</v>
      </c>
      <c r="K29" s="178"/>
      <c r="L29" s="178"/>
      <c r="M29" s="178"/>
      <c r="N29" s="178">
        <v>0</v>
      </c>
      <c r="O29" s="114"/>
      <c r="P29" s="178">
        <f>N29-Q29-R29</f>
        <v>0</v>
      </c>
      <c r="Q29" s="189">
        <v>0</v>
      </c>
      <c r="R29" s="189">
        <v>0</v>
      </c>
      <c r="S29" s="178">
        <v>0</v>
      </c>
      <c r="T29" s="178">
        <v>0</v>
      </c>
      <c r="U29" s="178"/>
      <c r="V29" s="178">
        <v>0</v>
      </c>
      <c r="W29" s="114"/>
      <c r="X29" s="189">
        <v>0</v>
      </c>
      <c r="Y29" s="189">
        <v>0</v>
      </c>
      <c r="Z29" s="189">
        <v>0</v>
      </c>
      <c r="AA29" s="178">
        <v>0</v>
      </c>
      <c r="AB29" s="178">
        <v>0</v>
      </c>
      <c r="AC29" s="178"/>
      <c r="AD29" s="178">
        <v>0</v>
      </c>
      <c r="AE29" s="114"/>
      <c r="AF29" s="189">
        <v>0</v>
      </c>
      <c r="AG29" s="189">
        <v>0</v>
      </c>
      <c r="AH29" s="189">
        <v>0</v>
      </c>
      <c r="AI29" s="178">
        <v>0</v>
      </c>
      <c r="AJ29" s="178">
        <v>0</v>
      </c>
      <c r="AK29" s="178"/>
      <c r="AL29" s="178">
        <v>0</v>
      </c>
      <c r="AM29" s="114"/>
      <c r="AN29" s="189">
        <v>0</v>
      </c>
      <c r="AO29" s="189">
        <v>0</v>
      </c>
      <c r="AP29" s="189">
        <v>0</v>
      </c>
      <c r="AQ29" s="178">
        <v>0</v>
      </c>
      <c r="AR29" s="178">
        <v>0</v>
      </c>
      <c r="AS29" s="178">
        <v>0</v>
      </c>
      <c r="AT29" s="178">
        <v>0</v>
      </c>
      <c r="AU29" s="114"/>
      <c r="AV29" s="189">
        <v>0</v>
      </c>
      <c r="AW29" s="189">
        <v>0</v>
      </c>
      <c r="AX29" s="189">
        <v>0</v>
      </c>
      <c r="AY29" s="178">
        <f>AQ29+AI29+AA29+S29+K29+C29</f>
        <v>36605448</v>
      </c>
      <c r="AZ29" s="178">
        <f>AR29+AJ29+AB29+T29+L30+D29</f>
        <v>36608693</v>
      </c>
      <c r="BA29" s="178">
        <f t="shared" si="43"/>
        <v>18304347</v>
      </c>
      <c r="BB29" s="178">
        <f t="shared" si="43"/>
        <v>0</v>
      </c>
      <c r="BC29" s="114"/>
      <c r="BD29" s="178">
        <f t="shared" si="34"/>
        <v>0</v>
      </c>
      <c r="BE29" s="178">
        <f t="shared" si="35"/>
        <v>0</v>
      </c>
      <c r="BF29" s="178">
        <f t="shared" si="36"/>
        <v>0</v>
      </c>
    </row>
    <row r="30" spans="1:60" s="179" customFormat="1" ht="15" customHeight="1" x14ac:dyDescent="0.2">
      <c r="A30" s="173"/>
      <c r="B30" s="5" t="s">
        <v>197</v>
      </c>
      <c r="C30" s="178">
        <v>4155660</v>
      </c>
      <c r="D30" s="178">
        <v>4155660</v>
      </c>
      <c r="E30" s="178">
        <f t="shared" si="44"/>
        <v>2077830</v>
      </c>
      <c r="F30" s="178">
        <v>383148</v>
      </c>
      <c r="G30" s="114">
        <f>F30/E30</f>
        <v>0.18439814614285097</v>
      </c>
      <c r="H30" s="178">
        <f>F30-I30-J30</f>
        <v>383148</v>
      </c>
      <c r="I30" s="189">
        <v>0</v>
      </c>
      <c r="J30" s="189">
        <v>0</v>
      </c>
      <c r="K30" s="178"/>
      <c r="L30" s="178"/>
      <c r="M30" s="178"/>
      <c r="N30" s="178">
        <v>0</v>
      </c>
      <c r="O30" s="114"/>
      <c r="P30" s="178">
        <f>N30-Q30-R30</f>
        <v>0</v>
      </c>
      <c r="Q30" s="189">
        <v>0</v>
      </c>
      <c r="R30" s="189">
        <v>0</v>
      </c>
      <c r="S30" s="178">
        <v>0</v>
      </c>
      <c r="T30" s="178">
        <v>0</v>
      </c>
      <c r="U30" s="178"/>
      <c r="V30" s="178">
        <v>0</v>
      </c>
      <c r="W30" s="114"/>
      <c r="X30" s="189">
        <v>0</v>
      </c>
      <c r="Y30" s="189">
        <v>0</v>
      </c>
      <c r="Z30" s="189">
        <v>0</v>
      </c>
      <c r="AA30" s="178">
        <f>SUM(AA27:AA29)</f>
        <v>0</v>
      </c>
      <c r="AB30" s="178">
        <f>SUM(AB27:AB29)</f>
        <v>0</v>
      </c>
      <c r="AC30" s="178"/>
      <c r="AD30" s="178">
        <v>0</v>
      </c>
      <c r="AE30" s="114"/>
      <c r="AF30" s="189">
        <v>0</v>
      </c>
      <c r="AG30" s="189">
        <v>0</v>
      </c>
      <c r="AH30" s="189">
        <v>0</v>
      </c>
      <c r="AI30" s="178">
        <v>0</v>
      </c>
      <c r="AJ30" s="178">
        <v>0</v>
      </c>
      <c r="AK30" s="178"/>
      <c r="AL30" s="178">
        <v>0</v>
      </c>
      <c r="AM30" s="114"/>
      <c r="AN30" s="189">
        <v>0</v>
      </c>
      <c r="AO30" s="189">
        <v>0</v>
      </c>
      <c r="AP30" s="189">
        <v>0</v>
      </c>
      <c r="AQ30" s="178">
        <v>0</v>
      </c>
      <c r="AR30" s="178">
        <v>0</v>
      </c>
      <c r="AS30" s="178">
        <v>0</v>
      </c>
      <c r="AT30" s="178">
        <v>0</v>
      </c>
      <c r="AU30" s="114"/>
      <c r="AV30" s="189">
        <v>0</v>
      </c>
      <c r="AW30" s="189">
        <v>0</v>
      </c>
      <c r="AX30" s="189">
        <v>0</v>
      </c>
      <c r="AY30" s="178">
        <f>AQ31+AI30+AA30+S30+K30+C30</f>
        <v>4155660</v>
      </c>
      <c r="AZ30" s="178">
        <f>AR30+AJ30+AB30+T30+L31+D30</f>
        <v>4155660</v>
      </c>
      <c r="BA30" s="178">
        <f t="shared" si="43"/>
        <v>2077830</v>
      </c>
      <c r="BB30" s="178">
        <f t="shared" si="43"/>
        <v>383148</v>
      </c>
      <c r="BC30" s="114">
        <f t="shared" si="33"/>
        <v>0.18439814614285097</v>
      </c>
      <c r="BD30" s="178">
        <f t="shared" si="34"/>
        <v>383148</v>
      </c>
      <c r="BE30" s="178">
        <f t="shared" si="35"/>
        <v>0</v>
      </c>
      <c r="BF30" s="178">
        <f t="shared" si="36"/>
        <v>0</v>
      </c>
    </row>
    <row r="31" spans="1:60" s="183" customFormat="1" ht="15" customHeight="1" x14ac:dyDescent="0.2">
      <c r="A31" s="180" t="s">
        <v>11</v>
      </c>
      <c r="B31" s="30" t="s">
        <v>18</v>
      </c>
      <c r="C31" s="181">
        <f>SUM(C27:C30)</f>
        <v>46331590</v>
      </c>
      <c r="D31" s="181">
        <f>SUM(D27:D30)</f>
        <v>46338080</v>
      </c>
      <c r="E31" s="181">
        <f>SUM(E27:E30)</f>
        <v>23170663</v>
      </c>
      <c r="F31" s="181">
        <f>SUM(F27:F30)</f>
        <v>695779</v>
      </c>
      <c r="G31" s="182">
        <f>F31/E31</f>
        <v>3.0028445884349532E-2</v>
      </c>
      <c r="H31" s="181">
        <f t="shared" ref="H31:N31" si="45">SUM(H27:H30)</f>
        <v>695779</v>
      </c>
      <c r="I31" s="181">
        <f t="shared" si="45"/>
        <v>0</v>
      </c>
      <c r="J31" s="181">
        <f t="shared" si="45"/>
        <v>0</v>
      </c>
      <c r="K31" s="181">
        <f>SUM(K28:K30)</f>
        <v>0</v>
      </c>
      <c r="L31" s="181">
        <f>SUM(L28:L30)</f>
        <v>0</v>
      </c>
      <c r="M31" s="181">
        <f t="shared" si="45"/>
        <v>0</v>
      </c>
      <c r="N31" s="181">
        <f t="shared" si="45"/>
        <v>0</v>
      </c>
      <c r="O31" s="182"/>
      <c r="P31" s="181">
        <f t="shared" ref="P31:R31" si="46">SUM(P27:P30)</f>
        <v>0</v>
      </c>
      <c r="Q31" s="181">
        <f t="shared" si="46"/>
        <v>0</v>
      </c>
      <c r="R31" s="181">
        <f t="shared" si="46"/>
        <v>0</v>
      </c>
      <c r="S31" s="181">
        <f>SUM(S28:S30)</f>
        <v>0</v>
      </c>
      <c r="T31" s="181">
        <f>SUM(T28:T30)</f>
        <v>0</v>
      </c>
      <c r="U31" s="181"/>
      <c r="V31" s="181">
        <f t="shared" ref="V31:AC31" si="47">SUM(V27:V30)</f>
        <v>0</v>
      </c>
      <c r="W31" s="182"/>
      <c r="X31" s="181">
        <f>SUM(X27:X30)</f>
        <v>0</v>
      </c>
      <c r="Y31" s="181">
        <f t="shared" si="47"/>
        <v>0</v>
      </c>
      <c r="Z31" s="181">
        <f t="shared" si="47"/>
        <v>0</v>
      </c>
      <c r="AA31" s="181">
        <f>SUM(AA28:AA30)</f>
        <v>0</v>
      </c>
      <c r="AB31" s="181">
        <f>SUM(AB28:AB30)</f>
        <v>0</v>
      </c>
      <c r="AC31" s="181">
        <f t="shared" si="47"/>
        <v>0</v>
      </c>
      <c r="AD31" s="181">
        <f>SUM(AD27:AD30)</f>
        <v>0</v>
      </c>
      <c r="AE31" s="182"/>
      <c r="AF31" s="181">
        <f t="shared" ref="AF31:AH31" si="48">SUM(AF27:AF30)</f>
        <v>0</v>
      </c>
      <c r="AG31" s="181">
        <f t="shared" si="48"/>
        <v>0</v>
      </c>
      <c r="AH31" s="181">
        <f t="shared" si="48"/>
        <v>0</v>
      </c>
      <c r="AI31" s="181">
        <f>SUM(AI28:AI30)</f>
        <v>0</v>
      </c>
      <c r="AJ31" s="181">
        <f>SUM(AJ28:AJ30)</f>
        <v>0</v>
      </c>
      <c r="AK31" s="181"/>
      <c r="AL31" s="181">
        <f>SUM(AL27:AL30)</f>
        <v>0</v>
      </c>
      <c r="AM31" s="182">
        <v>0</v>
      </c>
      <c r="AN31" s="181">
        <f t="shared" ref="AN31:AT31" si="49">SUM(AN27:AN30)</f>
        <v>0</v>
      </c>
      <c r="AO31" s="181">
        <f t="shared" si="49"/>
        <v>0</v>
      </c>
      <c r="AP31" s="181">
        <f t="shared" si="49"/>
        <v>0</v>
      </c>
      <c r="AQ31" s="181">
        <f>SUM(AQ28:AQ30)</f>
        <v>0</v>
      </c>
      <c r="AR31" s="181">
        <f t="shared" si="49"/>
        <v>0</v>
      </c>
      <c r="AS31" s="181">
        <f t="shared" si="49"/>
        <v>0</v>
      </c>
      <c r="AT31" s="181">
        <f t="shared" si="49"/>
        <v>0</v>
      </c>
      <c r="AU31" s="182">
        <v>0</v>
      </c>
      <c r="AV31" s="181">
        <f>SUM(AV27:AV30)</f>
        <v>0</v>
      </c>
      <c r="AW31" s="181">
        <f>SUM(AW27:AW30)</f>
        <v>0</v>
      </c>
      <c r="AX31" s="181">
        <f>SUM(AX27:AX30)</f>
        <v>0</v>
      </c>
      <c r="AY31" s="181">
        <f>AQ31+AI31+AA31+S31+K31+C31</f>
        <v>46331590</v>
      </c>
      <c r="AZ31" s="181">
        <f>AR31+AJ31+AB31+T31+L31+D31</f>
        <v>46338080</v>
      </c>
      <c r="BA31" s="181">
        <f t="shared" si="43"/>
        <v>23170663</v>
      </c>
      <c r="BB31" s="181">
        <f t="shared" si="43"/>
        <v>695779</v>
      </c>
      <c r="BC31" s="182">
        <f t="shared" si="33"/>
        <v>3.0028445884349532E-2</v>
      </c>
      <c r="BD31" s="181">
        <f t="shared" si="34"/>
        <v>695779</v>
      </c>
      <c r="BE31" s="181">
        <f t="shared" si="35"/>
        <v>0</v>
      </c>
      <c r="BF31" s="181">
        <f t="shared" si="36"/>
        <v>0</v>
      </c>
      <c r="BH31" s="225">
        <f>SUM(AY27:AY30)</f>
        <v>46331590</v>
      </c>
    </row>
    <row r="32" spans="1:60" s="187" customFormat="1" ht="15" customHeight="1" x14ac:dyDescent="0.2">
      <c r="A32" s="184"/>
      <c r="B32" s="31" t="s">
        <v>201</v>
      </c>
      <c r="C32" s="185">
        <f>C26+C31</f>
        <v>1324192108</v>
      </c>
      <c r="D32" s="185">
        <f>D26+D31</f>
        <v>1347648371</v>
      </c>
      <c r="E32" s="185">
        <f>E26+E31</f>
        <v>673825809</v>
      </c>
      <c r="F32" s="185">
        <f>F26+F31</f>
        <v>740821662</v>
      </c>
      <c r="G32" s="186">
        <f>F32/E32</f>
        <v>1.0994260714047539</v>
      </c>
      <c r="H32" s="185">
        <f t="shared" ref="H32:N32" si="50">H26+H31</f>
        <v>740821662</v>
      </c>
      <c r="I32" s="185">
        <f t="shared" si="50"/>
        <v>0</v>
      </c>
      <c r="J32" s="185">
        <f t="shared" si="50"/>
        <v>0</v>
      </c>
      <c r="K32" s="185">
        <f>K26+K31</f>
        <v>30849694</v>
      </c>
      <c r="L32" s="185">
        <f>L26+L31</f>
        <v>30870950</v>
      </c>
      <c r="M32" s="185">
        <f t="shared" si="50"/>
        <v>13917886</v>
      </c>
      <c r="N32" s="185">
        <f t="shared" si="50"/>
        <v>13549040</v>
      </c>
      <c r="O32" s="186">
        <f>N32/M32</f>
        <v>0.97349841779132262</v>
      </c>
      <c r="P32" s="185">
        <f t="shared" ref="P32:R32" si="51">P26+P31</f>
        <v>13549040</v>
      </c>
      <c r="Q32" s="185">
        <f t="shared" si="51"/>
        <v>0</v>
      </c>
      <c r="R32" s="185">
        <f t="shared" si="51"/>
        <v>0</v>
      </c>
      <c r="S32" s="185">
        <f>S26+S31</f>
        <v>7221000</v>
      </c>
      <c r="T32" s="185">
        <f>T26+T31</f>
        <v>8236000</v>
      </c>
      <c r="U32" s="185">
        <f t="shared" ref="U32:Z32" si="52">U26+U31</f>
        <v>3908000</v>
      </c>
      <c r="V32" s="185">
        <f t="shared" si="52"/>
        <v>4430978</v>
      </c>
      <c r="W32" s="186">
        <f>V32/U32</f>
        <v>1.13382241555783</v>
      </c>
      <c r="X32" s="185">
        <f>X26+X31</f>
        <v>4430978</v>
      </c>
      <c r="Y32" s="185">
        <f t="shared" si="52"/>
        <v>0</v>
      </c>
      <c r="Z32" s="185">
        <f t="shared" si="52"/>
        <v>0</v>
      </c>
      <c r="AA32" s="185">
        <f>AA26+AA31</f>
        <v>15806495</v>
      </c>
      <c r="AB32" s="185">
        <f>AB26+AB31</f>
        <v>15806495</v>
      </c>
      <c r="AC32" s="185">
        <f>AC26+AC31</f>
        <v>7684787</v>
      </c>
      <c r="AD32" s="185">
        <f>AD26+AD31</f>
        <v>7684787</v>
      </c>
      <c r="AE32" s="186">
        <f>AD32/AC32</f>
        <v>1</v>
      </c>
      <c r="AF32" s="185">
        <f t="shared" ref="AF32:AL32" si="53">AF26+AF31</f>
        <v>7684787</v>
      </c>
      <c r="AG32" s="185">
        <f t="shared" si="53"/>
        <v>0</v>
      </c>
      <c r="AH32" s="185">
        <f t="shared" si="53"/>
        <v>0</v>
      </c>
      <c r="AI32" s="185">
        <f>AI26+AI31</f>
        <v>60318448</v>
      </c>
      <c r="AJ32" s="185">
        <f>AJ26+AJ31</f>
        <v>60574000</v>
      </c>
      <c r="AK32" s="185">
        <f t="shared" si="53"/>
        <v>30856400</v>
      </c>
      <c r="AL32" s="185">
        <f t="shared" si="53"/>
        <v>28799101</v>
      </c>
      <c r="AM32" s="186">
        <f>AL32/AK32</f>
        <v>0.933326668049416</v>
      </c>
      <c r="AN32" s="185">
        <f t="shared" ref="AN32:AT32" si="54">AN26+AN31</f>
        <v>28799088</v>
      </c>
      <c r="AO32" s="185">
        <f t="shared" si="54"/>
        <v>13</v>
      </c>
      <c r="AP32" s="185">
        <f t="shared" si="54"/>
        <v>0</v>
      </c>
      <c r="AQ32" s="185">
        <f>AQ26+AQ31</f>
        <v>225021210</v>
      </c>
      <c r="AR32" s="185">
        <f t="shared" si="54"/>
        <v>225021210</v>
      </c>
      <c r="AS32" s="185">
        <f t="shared" si="54"/>
        <v>116314792</v>
      </c>
      <c r="AT32" s="185">
        <f t="shared" si="54"/>
        <v>117244546</v>
      </c>
      <c r="AU32" s="186">
        <f>AT32/AS32</f>
        <v>1.0079934287291681</v>
      </c>
      <c r="AV32" s="185">
        <f>AV26+AV31</f>
        <v>60818109</v>
      </c>
      <c r="AW32" s="185">
        <f>AW26+AW31</f>
        <v>56426437</v>
      </c>
      <c r="AX32" s="185">
        <f>AX26+AX31</f>
        <v>0</v>
      </c>
      <c r="AY32" s="185">
        <f>AQ32+AI32+AA32+S32+K32+C32</f>
        <v>1663408955</v>
      </c>
      <c r="AZ32" s="185">
        <f>AR32+AJ32+AB32+T32+L32+D32</f>
        <v>1688157026</v>
      </c>
      <c r="BA32" s="185">
        <f t="shared" si="43"/>
        <v>846507674</v>
      </c>
      <c r="BB32" s="185">
        <f t="shared" si="43"/>
        <v>912530114</v>
      </c>
      <c r="BC32" s="186">
        <f t="shared" si="33"/>
        <v>1.0779939060540638</v>
      </c>
      <c r="BD32" s="185">
        <f t="shared" si="34"/>
        <v>856103664</v>
      </c>
      <c r="BE32" s="185">
        <f t="shared" si="35"/>
        <v>56426450</v>
      </c>
      <c r="BF32" s="185">
        <f t="shared" si="36"/>
        <v>0</v>
      </c>
      <c r="BH32" s="190">
        <f>BH26+BH31</f>
        <v>1663408955</v>
      </c>
    </row>
    <row r="33" spans="1:60" s="179" customFormat="1" ht="15" customHeight="1" x14ac:dyDescent="0.2">
      <c r="A33" s="173"/>
      <c r="B33" s="29" t="s">
        <v>19</v>
      </c>
      <c r="C33" s="174"/>
      <c r="D33" s="174" t="s">
        <v>22</v>
      </c>
      <c r="E33" s="174"/>
      <c r="F33" s="174" t="s">
        <v>22</v>
      </c>
      <c r="G33" s="114" t="s">
        <v>22</v>
      </c>
      <c r="H33" s="174" t="s">
        <v>22</v>
      </c>
      <c r="I33" s="178"/>
      <c r="J33" s="178"/>
      <c r="K33" s="174"/>
      <c r="L33" s="174"/>
      <c r="M33" s="174"/>
      <c r="N33" s="174" t="s">
        <v>22</v>
      </c>
      <c r="O33" s="114" t="s">
        <v>22</v>
      </c>
      <c r="P33" s="174" t="s">
        <v>22</v>
      </c>
      <c r="Q33" s="178"/>
      <c r="R33" s="178"/>
      <c r="S33" s="178"/>
      <c r="T33" s="174"/>
      <c r="U33" s="174"/>
      <c r="V33" s="174" t="s">
        <v>22</v>
      </c>
      <c r="W33" s="114" t="s">
        <v>22</v>
      </c>
      <c r="X33" s="174" t="s">
        <v>22</v>
      </c>
      <c r="Y33" s="178"/>
      <c r="Z33" s="178"/>
      <c r="AA33" s="178"/>
      <c r="AB33" s="174"/>
      <c r="AC33" s="174"/>
      <c r="AD33" s="174" t="s">
        <v>22</v>
      </c>
      <c r="AE33" s="114" t="s">
        <v>22</v>
      </c>
      <c r="AF33" s="174" t="s">
        <v>22</v>
      </c>
      <c r="AG33" s="178"/>
      <c r="AH33" s="178"/>
      <c r="AI33" s="178">
        <v>0</v>
      </c>
      <c r="AJ33" s="174"/>
      <c r="AK33" s="174"/>
      <c r="AL33" s="174" t="s">
        <v>22</v>
      </c>
      <c r="AM33" s="114" t="s">
        <v>22</v>
      </c>
      <c r="AN33" s="174" t="s">
        <v>22</v>
      </c>
      <c r="AO33" s="178"/>
      <c r="AP33" s="178"/>
      <c r="AQ33" s="178"/>
      <c r="AR33" s="174"/>
      <c r="AS33" s="174"/>
      <c r="AT33" s="174" t="s">
        <v>22</v>
      </c>
      <c r="AU33" s="114" t="s">
        <v>22</v>
      </c>
      <c r="AV33" s="174" t="s">
        <v>22</v>
      </c>
      <c r="AW33" s="178"/>
      <c r="AX33" s="178"/>
      <c r="AY33" s="174"/>
      <c r="AZ33" s="174"/>
      <c r="BA33" s="174"/>
      <c r="BB33" s="174"/>
      <c r="BC33" s="114" t="s">
        <v>22</v>
      </c>
      <c r="BD33" s="174"/>
      <c r="BE33" s="174"/>
      <c r="BF33" s="174"/>
    </row>
    <row r="34" spans="1:60" s="179" customFormat="1" ht="15" customHeight="1" x14ac:dyDescent="0.2">
      <c r="A34" s="173"/>
      <c r="B34" s="5" t="s">
        <v>53</v>
      </c>
      <c r="C34" s="178">
        <v>0</v>
      </c>
      <c r="D34" s="178">
        <v>0</v>
      </c>
      <c r="E34" s="178">
        <v>0</v>
      </c>
      <c r="F34" s="174">
        <v>0</v>
      </c>
      <c r="G34" s="114"/>
      <c r="H34" s="178">
        <f t="shared" ref="H34:H48" si="55">F34-I34-J34</f>
        <v>0</v>
      </c>
      <c r="I34" s="178"/>
      <c r="J34" s="178"/>
      <c r="K34" s="178"/>
      <c r="L34" s="178"/>
      <c r="M34" s="178"/>
      <c r="N34" s="174">
        <v>0</v>
      </c>
      <c r="O34" s="114"/>
      <c r="P34" s="178">
        <f t="shared" ref="P34:P48" si="56">N34-Q34-R34</f>
        <v>0</v>
      </c>
      <c r="Q34" s="178"/>
      <c r="R34" s="178"/>
      <c r="S34" s="178">
        <v>0</v>
      </c>
      <c r="T34" s="178">
        <v>0</v>
      </c>
      <c r="U34" s="178"/>
      <c r="V34" s="174">
        <v>0</v>
      </c>
      <c r="W34" s="114"/>
      <c r="X34" s="178">
        <f t="shared" ref="X34:X48" si="57">V34-Y34-Z34</f>
        <v>0</v>
      </c>
      <c r="Y34" s="178"/>
      <c r="Z34" s="178"/>
      <c r="AA34" s="178">
        <v>0</v>
      </c>
      <c r="AB34" s="178">
        <v>0</v>
      </c>
      <c r="AC34" s="178"/>
      <c r="AD34" s="174">
        <v>0</v>
      </c>
      <c r="AE34" s="114"/>
      <c r="AF34" s="178">
        <f t="shared" ref="AF34:AF48" si="58">AD34-AG34-AH34</f>
        <v>0</v>
      </c>
      <c r="AG34" s="178"/>
      <c r="AH34" s="178"/>
      <c r="AI34" s="178">
        <v>0</v>
      </c>
      <c r="AJ34" s="178">
        <v>0</v>
      </c>
      <c r="AK34" s="178"/>
      <c r="AL34" s="174">
        <v>0</v>
      </c>
      <c r="AM34" s="114"/>
      <c r="AN34" s="178">
        <f t="shared" ref="AN34:AN48" si="59">AL34-AO34-AP34</f>
        <v>0</v>
      </c>
      <c r="AO34" s="178"/>
      <c r="AP34" s="178"/>
      <c r="AQ34" s="178">
        <v>0</v>
      </c>
      <c r="AR34" s="178">
        <v>0</v>
      </c>
      <c r="AS34" s="178"/>
      <c r="AT34" s="174">
        <v>0</v>
      </c>
      <c r="AU34" s="114"/>
      <c r="AV34" s="178">
        <f t="shared" ref="AV34:AV49" si="60">AT34-AW34-AX34</f>
        <v>0</v>
      </c>
      <c r="AW34" s="178"/>
      <c r="AX34" s="178"/>
      <c r="AY34" s="188"/>
      <c r="AZ34" s="178"/>
      <c r="BA34" s="178">
        <f t="shared" ref="BA34:BB40" si="61">AS34+AK34+AC34+U34+M34+E34</f>
        <v>0</v>
      </c>
      <c r="BB34" s="178">
        <f t="shared" si="61"/>
        <v>0</v>
      </c>
      <c r="BC34" s="114"/>
      <c r="BD34" s="178">
        <f t="shared" ref="BD34:BF40" si="62">AV34+AN34+AF34+X34+P34+H34</f>
        <v>0</v>
      </c>
      <c r="BE34" s="178">
        <f t="shared" si="62"/>
        <v>0</v>
      </c>
      <c r="BF34" s="178">
        <f t="shared" si="62"/>
        <v>0</v>
      </c>
      <c r="BG34" s="117"/>
      <c r="BH34" s="117"/>
    </row>
    <row r="35" spans="1:60" s="179" customFormat="1" ht="15" customHeight="1" x14ac:dyDescent="0.2">
      <c r="A35" s="173"/>
      <c r="B35" s="5" t="s">
        <v>54</v>
      </c>
      <c r="C35" s="178">
        <v>0</v>
      </c>
      <c r="D35" s="178">
        <v>0</v>
      </c>
      <c r="E35" s="178">
        <v>0</v>
      </c>
      <c r="F35" s="178">
        <v>0</v>
      </c>
      <c r="G35" s="114"/>
      <c r="H35" s="178">
        <f t="shared" si="55"/>
        <v>0</v>
      </c>
      <c r="I35" s="178"/>
      <c r="J35" s="178"/>
      <c r="K35" s="178">
        <v>0</v>
      </c>
      <c r="L35" s="178">
        <v>0</v>
      </c>
      <c r="M35" s="178"/>
      <c r="N35" s="174">
        <v>0</v>
      </c>
      <c r="O35" s="114"/>
      <c r="P35" s="178">
        <f t="shared" si="56"/>
        <v>0</v>
      </c>
      <c r="Q35" s="178"/>
      <c r="R35" s="178"/>
      <c r="S35" s="178">
        <v>0</v>
      </c>
      <c r="T35" s="178">
        <v>0</v>
      </c>
      <c r="U35" s="178"/>
      <c r="V35" s="174">
        <v>0</v>
      </c>
      <c r="W35" s="114"/>
      <c r="X35" s="178">
        <f t="shared" si="57"/>
        <v>0</v>
      </c>
      <c r="Y35" s="178"/>
      <c r="Z35" s="178"/>
      <c r="AA35" s="178">
        <v>0</v>
      </c>
      <c r="AB35" s="178">
        <v>0</v>
      </c>
      <c r="AC35" s="178"/>
      <c r="AD35" s="174">
        <v>0</v>
      </c>
      <c r="AE35" s="114"/>
      <c r="AF35" s="178">
        <f t="shared" si="58"/>
        <v>0</v>
      </c>
      <c r="AG35" s="178"/>
      <c r="AH35" s="178"/>
      <c r="AI35" s="178">
        <v>0</v>
      </c>
      <c r="AJ35" s="178">
        <v>0</v>
      </c>
      <c r="AK35" s="178"/>
      <c r="AL35" s="174">
        <v>0</v>
      </c>
      <c r="AM35" s="114"/>
      <c r="AN35" s="178">
        <f t="shared" si="59"/>
        <v>0</v>
      </c>
      <c r="AO35" s="178"/>
      <c r="AP35" s="178"/>
      <c r="AQ35" s="178">
        <v>0</v>
      </c>
      <c r="AR35" s="178">
        <v>0</v>
      </c>
      <c r="AS35" s="178"/>
      <c r="AT35" s="174">
        <v>0</v>
      </c>
      <c r="AU35" s="114"/>
      <c r="AV35" s="178">
        <f t="shared" si="60"/>
        <v>0</v>
      </c>
      <c r="AW35" s="178"/>
      <c r="AX35" s="178"/>
      <c r="AY35" s="178">
        <f t="shared" ref="AY35:AZ40" si="63">AQ35+AI35+AA35+S35+K35+C35</f>
        <v>0</v>
      </c>
      <c r="AZ35" s="178">
        <f t="shared" si="63"/>
        <v>0</v>
      </c>
      <c r="BA35" s="178">
        <f t="shared" si="61"/>
        <v>0</v>
      </c>
      <c r="BB35" s="178">
        <f t="shared" si="61"/>
        <v>0</v>
      </c>
      <c r="BC35" s="114"/>
      <c r="BD35" s="178">
        <f t="shared" si="62"/>
        <v>0</v>
      </c>
      <c r="BE35" s="178">
        <f t="shared" si="62"/>
        <v>0</v>
      </c>
      <c r="BF35" s="178">
        <f t="shared" si="62"/>
        <v>0</v>
      </c>
      <c r="BG35" s="117"/>
      <c r="BH35" s="117"/>
    </row>
    <row r="36" spans="1:60" s="179" customFormat="1" ht="15" customHeight="1" x14ac:dyDescent="0.2">
      <c r="A36" s="173"/>
      <c r="B36" s="5" t="s">
        <v>55</v>
      </c>
      <c r="C36" s="178">
        <f>605506528+16918357+2596927</f>
        <v>625021812</v>
      </c>
      <c r="D36" s="178">
        <v>652990086</v>
      </c>
      <c r="E36" s="178">
        <f t="shared" ref="E36" si="64">ROUND(D36/2,0)</f>
        <v>326495043</v>
      </c>
      <c r="F36" s="178">
        <v>324128504</v>
      </c>
      <c r="G36" s="114">
        <f>F36/E36</f>
        <v>0.99275168474763031</v>
      </c>
      <c r="H36" s="178">
        <f t="shared" si="55"/>
        <v>324128504</v>
      </c>
      <c r="I36" s="178"/>
      <c r="J36" s="178"/>
      <c r="K36" s="178">
        <v>0</v>
      </c>
      <c r="L36" s="178">
        <v>0</v>
      </c>
      <c r="M36" s="178"/>
      <c r="N36" s="174">
        <v>0</v>
      </c>
      <c r="O36" s="114"/>
      <c r="P36" s="178">
        <f t="shared" si="56"/>
        <v>0</v>
      </c>
      <c r="Q36" s="178"/>
      <c r="R36" s="178"/>
      <c r="S36" s="178">
        <v>0</v>
      </c>
      <c r="T36" s="178">
        <v>0</v>
      </c>
      <c r="U36" s="178"/>
      <c r="V36" s="174">
        <v>0</v>
      </c>
      <c r="W36" s="114"/>
      <c r="X36" s="178">
        <f t="shared" si="57"/>
        <v>0</v>
      </c>
      <c r="Y36" s="178"/>
      <c r="Z36" s="178"/>
      <c r="AA36" s="178">
        <v>0</v>
      </c>
      <c r="AB36" s="178">
        <v>0</v>
      </c>
      <c r="AC36" s="178"/>
      <c r="AD36" s="174">
        <v>0</v>
      </c>
      <c r="AE36" s="114"/>
      <c r="AF36" s="178">
        <f t="shared" si="58"/>
        <v>0</v>
      </c>
      <c r="AG36" s="178"/>
      <c r="AH36" s="178"/>
      <c r="AI36" s="178">
        <v>0</v>
      </c>
      <c r="AJ36" s="178">
        <v>0</v>
      </c>
      <c r="AK36" s="178"/>
      <c r="AL36" s="174">
        <v>0</v>
      </c>
      <c r="AM36" s="114"/>
      <c r="AN36" s="178">
        <f t="shared" si="59"/>
        <v>0</v>
      </c>
      <c r="AO36" s="178"/>
      <c r="AP36" s="178"/>
      <c r="AQ36" s="178">
        <v>0</v>
      </c>
      <c r="AR36" s="178">
        <v>0</v>
      </c>
      <c r="AS36" s="178"/>
      <c r="AT36" s="174">
        <v>0</v>
      </c>
      <c r="AU36" s="114"/>
      <c r="AV36" s="178">
        <f t="shared" si="60"/>
        <v>0</v>
      </c>
      <c r="AW36" s="178"/>
      <c r="AX36" s="178"/>
      <c r="AY36" s="178">
        <f t="shared" si="63"/>
        <v>625021812</v>
      </c>
      <c r="AZ36" s="178">
        <f t="shared" si="63"/>
        <v>652990086</v>
      </c>
      <c r="BA36" s="178">
        <f t="shared" si="61"/>
        <v>326495043</v>
      </c>
      <c r="BB36" s="178">
        <f t="shared" si="61"/>
        <v>324128504</v>
      </c>
      <c r="BC36" s="114">
        <f t="shared" ref="BC36:BC40" si="65">BB36/BA36</f>
        <v>0.99275168474763031</v>
      </c>
      <c r="BD36" s="178">
        <f t="shared" si="62"/>
        <v>324128504</v>
      </c>
      <c r="BE36" s="178">
        <f t="shared" si="62"/>
        <v>0</v>
      </c>
      <c r="BF36" s="178">
        <f t="shared" si="62"/>
        <v>0</v>
      </c>
      <c r="BG36" s="117"/>
      <c r="BH36" s="117"/>
    </row>
    <row r="37" spans="1:60" s="187" customFormat="1" ht="15" customHeight="1" x14ac:dyDescent="0.2">
      <c r="A37" s="184" t="s">
        <v>1</v>
      </c>
      <c r="B37" s="31" t="s">
        <v>200</v>
      </c>
      <c r="C37" s="185">
        <f>SUM(C34:C36)</f>
        <v>625021812</v>
      </c>
      <c r="D37" s="185">
        <f>SUM(D34:D36)</f>
        <v>652990086</v>
      </c>
      <c r="E37" s="185">
        <f>SUM(E34:E36)</f>
        <v>326495043</v>
      </c>
      <c r="F37" s="185">
        <f>SUM(F33:F36)</f>
        <v>324128504</v>
      </c>
      <c r="G37" s="186">
        <f>F37/E37</f>
        <v>0.99275168474763031</v>
      </c>
      <c r="H37" s="185">
        <f>SUM(H34:H36)</f>
        <v>324128504</v>
      </c>
      <c r="I37" s="185">
        <f>SUM(I34:I36)</f>
        <v>0</v>
      </c>
      <c r="J37" s="185">
        <f>SUM(J34:J36)</f>
        <v>0</v>
      </c>
      <c r="K37" s="185">
        <f>SUM(K34:K36)</f>
        <v>0</v>
      </c>
      <c r="L37" s="185">
        <f>SUM(L34:L36)</f>
        <v>0</v>
      </c>
      <c r="M37" s="185"/>
      <c r="N37" s="185">
        <f>SUM(N33:N36)</f>
        <v>0</v>
      </c>
      <c r="O37" s="186"/>
      <c r="P37" s="185">
        <f>SUM(P34:P36)</f>
        <v>0</v>
      </c>
      <c r="Q37" s="185">
        <f>SUM(Q34:Q36)</f>
        <v>0</v>
      </c>
      <c r="R37" s="185">
        <f>SUM(R34:R36)</f>
        <v>0</v>
      </c>
      <c r="S37" s="185">
        <f>SUM(S33:S36)</f>
        <v>0</v>
      </c>
      <c r="T37" s="185">
        <f>SUM(T33:T36)</f>
        <v>0</v>
      </c>
      <c r="U37" s="185"/>
      <c r="V37" s="185">
        <f>SUM(V33:V36)</f>
        <v>0</v>
      </c>
      <c r="W37" s="186"/>
      <c r="X37" s="185">
        <f>SUM(X34:X36)</f>
        <v>0</v>
      </c>
      <c r="Y37" s="185">
        <f>SUM(Y34:Y36)</f>
        <v>0</v>
      </c>
      <c r="Z37" s="185">
        <f>SUM(Z34:Z36)</f>
        <v>0</v>
      </c>
      <c r="AA37" s="185">
        <f>SUM(AA33:AA36)</f>
        <v>0</v>
      </c>
      <c r="AB37" s="185">
        <f>SUM(AB33:AB36)</f>
        <v>0</v>
      </c>
      <c r="AC37" s="185"/>
      <c r="AD37" s="185">
        <f>SUM(AD33:AD36)</f>
        <v>0</v>
      </c>
      <c r="AE37" s="186"/>
      <c r="AF37" s="185">
        <f>SUM(AF34:AF36)</f>
        <v>0</v>
      </c>
      <c r="AG37" s="185">
        <f>SUM(AG34:AG36)</f>
        <v>0</v>
      </c>
      <c r="AH37" s="185">
        <f>SUM(AH34:AH36)</f>
        <v>0</v>
      </c>
      <c r="AI37" s="185">
        <f>SUM(AI33:AI36)</f>
        <v>0</v>
      </c>
      <c r="AJ37" s="185">
        <f>SUM(AJ33:AJ36)</f>
        <v>0</v>
      </c>
      <c r="AK37" s="185"/>
      <c r="AL37" s="185">
        <f>SUM(AL33:AL36)</f>
        <v>0</v>
      </c>
      <c r="AM37" s="186">
        <v>0</v>
      </c>
      <c r="AN37" s="185">
        <f>SUM(AN34:AN36)</f>
        <v>0</v>
      </c>
      <c r="AO37" s="185">
        <f>SUM(AO34:AO36)</f>
        <v>0</v>
      </c>
      <c r="AP37" s="185">
        <f>SUM(AP34:AP36)</f>
        <v>0</v>
      </c>
      <c r="AQ37" s="185">
        <f>SUM(AQ33:AQ36)</f>
        <v>0</v>
      </c>
      <c r="AR37" s="185">
        <f>SUM(AR33:AR36)</f>
        <v>0</v>
      </c>
      <c r="AS37" s="185"/>
      <c r="AT37" s="185">
        <f>SUM(AT33:AT36)</f>
        <v>0</v>
      </c>
      <c r="AU37" s="186">
        <v>0</v>
      </c>
      <c r="AV37" s="185">
        <f>SUM(AV34:AV36)</f>
        <v>0</v>
      </c>
      <c r="AW37" s="185">
        <f>SUM(AW34:AW36)</f>
        <v>0</v>
      </c>
      <c r="AX37" s="185">
        <f>SUM(AX34:AX36)</f>
        <v>0</v>
      </c>
      <c r="AY37" s="185">
        <f t="shared" si="63"/>
        <v>625021812</v>
      </c>
      <c r="AZ37" s="185">
        <f t="shared" si="63"/>
        <v>652990086</v>
      </c>
      <c r="BA37" s="185">
        <f t="shared" si="61"/>
        <v>326495043</v>
      </c>
      <c r="BB37" s="185">
        <f t="shared" si="61"/>
        <v>324128504</v>
      </c>
      <c r="BC37" s="186">
        <f t="shared" si="65"/>
        <v>0.99275168474763031</v>
      </c>
      <c r="BD37" s="185">
        <f t="shared" si="62"/>
        <v>324128504</v>
      </c>
      <c r="BE37" s="185">
        <f t="shared" si="62"/>
        <v>0</v>
      </c>
      <c r="BF37" s="185">
        <f t="shared" si="62"/>
        <v>0</v>
      </c>
      <c r="BG37" s="190"/>
      <c r="BH37" s="190"/>
    </row>
    <row r="38" spans="1:60" s="195" customFormat="1" ht="15" customHeight="1" x14ac:dyDescent="0.2">
      <c r="A38" s="191"/>
      <c r="B38" s="192" t="s">
        <v>56</v>
      </c>
      <c r="C38" s="193">
        <v>16918357</v>
      </c>
      <c r="D38" s="193">
        <v>16918357</v>
      </c>
      <c r="E38" s="193">
        <v>16918357</v>
      </c>
      <c r="F38" s="193">
        <v>16918357</v>
      </c>
      <c r="G38" s="114"/>
      <c r="H38" s="178">
        <f t="shared" si="55"/>
        <v>16918357</v>
      </c>
      <c r="I38" s="193"/>
      <c r="J38" s="193"/>
      <c r="K38" s="193">
        <v>0</v>
      </c>
      <c r="L38" s="193">
        <v>0</v>
      </c>
      <c r="M38" s="193"/>
      <c r="N38" s="193">
        <v>0</v>
      </c>
      <c r="O38" s="114"/>
      <c r="P38" s="178">
        <f t="shared" si="56"/>
        <v>0</v>
      </c>
      <c r="Q38" s="193"/>
      <c r="R38" s="193"/>
      <c r="S38" s="193">
        <v>0</v>
      </c>
      <c r="T38" s="193">
        <v>0</v>
      </c>
      <c r="U38" s="193"/>
      <c r="V38" s="193">
        <v>0</v>
      </c>
      <c r="W38" s="114"/>
      <c r="X38" s="178">
        <f t="shared" si="57"/>
        <v>0</v>
      </c>
      <c r="Y38" s="193"/>
      <c r="Z38" s="193"/>
      <c r="AA38" s="193">
        <v>0</v>
      </c>
      <c r="AB38" s="193">
        <v>0</v>
      </c>
      <c r="AC38" s="193"/>
      <c r="AD38" s="193">
        <v>0</v>
      </c>
      <c r="AE38" s="114"/>
      <c r="AF38" s="178">
        <f t="shared" si="58"/>
        <v>0</v>
      </c>
      <c r="AG38" s="193"/>
      <c r="AH38" s="193"/>
      <c r="AI38" s="193">
        <v>0</v>
      </c>
      <c r="AJ38" s="193">
        <v>1</v>
      </c>
      <c r="AK38" s="193"/>
      <c r="AL38" s="193">
        <v>0</v>
      </c>
      <c r="AM38" s="114"/>
      <c r="AN38" s="178">
        <f t="shared" si="59"/>
        <v>0</v>
      </c>
      <c r="AO38" s="193"/>
      <c r="AP38" s="193"/>
      <c r="AQ38" s="193">
        <v>0</v>
      </c>
      <c r="AR38" s="193">
        <v>0</v>
      </c>
      <c r="AS38" s="193"/>
      <c r="AT38" s="193">
        <v>0</v>
      </c>
      <c r="AU38" s="114"/>
      <c r="AV38" s="178">
        <f t="shared" si="60"/>
        <v>0</v>
      </c>
      <c r="AW38" s="193"/>
      <c r="AX38" s="193"/>
      <c r="AY38" s="193">
        <f t="shared" si="63"/>
        <v>16918357</v>
      </c>
      <c r="AZ38" s="193">
        <f t="shared" si="63"/>
        <v>16918358</v>
      </c>
      <c r="BA38" s="193">
        <f t="shared" si="61"/>
        <v>16918357</v>
      </c>
      <c r="BB38" s="193">
        <f t="shared" si="61"/>
        <v>16918357</v>
      </c>
      <c r="BC38" s="114">
        <f t="shared" si="65"/>
        <v>1</v>
      </c>
      <c r="BD38" s="193">
        <f t="shared" si="62"/>
        <v>16918357</v>
      </c>
      <c r="BE38" s="193">
        <f t="shared" si="62"/>
        <v>0</v>
      </c>
      <c r="BF38" s="193">
        <f t="shared" si="62"/>
        <v>0</v>
      </c>
      <c r="BG38" s="194"/>
      <c r="BH38" s="194"/>
    </row>
    <row r="39" spans="1:60" s="195" customFormat="1" ht="15" customHeight="1" x14ac:dyDescent="0.2">
      <c r="A39" s="191"/>
      <c r="B39" s="192" t="s">
        <v>57</v>
      </c>
      <c r="C39" s="193">
        <v>0</v>
      </c>
      <c r="D39" s="193">
        <v>0</v>
      </c>
      <c r="E39" s="193"/>
      <c r="F39" s="193">
        <v>0</v>
      </c>
      <c r="G39" s="114"/>
      <c r="H39" s="178">
        <f t="shared" si="55"/>
        <v>0</v>
      </c>
      <c r="I39" s="193"/>
      <c r="J39" s="193"/>
      <c r="K39" s="193">
        <f>K34</f>
        <v>0</v>
      </c>
      <c r="L39" s="193">
        <f>L34</f>
        <v>0</v>
      </c>
      <c r="M39" s="193"/>
      <c r="N39" s="193">
        <v>0</v>
      </c>
      <c r="O39" s="114"/>
      <c r="P39" s="178">
        <f t="shared" si="56"/>
        <v>0</v>
      </c>
      <c r="Q39" s="193"/>
      <c r="R39" s="193"/>
      <c r="S39" s="193">
        <f>S33</f>
        <v>0</v>
      </c>
      <c r="T39" s="193">
        <v>0</v>
      </c>
      <c r="U39" s="193"/>
      <c r="V39" s="193">
        <v>0</v>
      </c>
      <c r="W39" s="114"/>
      <c r="X39" s="178">
        <f t="shared" si="57"/>
        <v>0</v>
      </c>
      <c r="Y39" s="193"/>
      <c r="Z39" s="193"/>
      <c r="AA39" s="193">
        <f>AA33</f>
        <v>0</v>
      </c>
      <c r="AB39" s="193">
        <f>AB33</f>
        <v>0</v>
      </c>
      <c r="AC39" s="193"/>
      <c r="AD39" s="193">
        <v>0</v>
      </c>
      <c r="AE39" s="114"/>
      <c r="AF39" s="178">
        <f t="shared" si="58"/>
        <v>0</v>
      </c>
      <c r="AG39" s="193"/>
      <c r="AH39" s="193"/>
      <c r="AI39" s="193">
        <f>AI33</f>
        <v>0</v>
      </c>
      <c r="AJ39" s="193">
        <f>AJ33</f>
        <v>0</v>
      </c>
      <c r="AK39" s="193"/>
      <c r="AL39" s="193">
        <v>0</v>
      </c>
      <c r="AM39" s="114"/>
      <c r="AN39" s="178">
        <f t="shared" si="59"/>
        <v>0</v>
      </c>
      <c r="AO39" s="193"/>
      <c r="AP39" s="193"/>
      <c r="AQ39" s="193">
        <f>AQ33</f>
        <v>0</v>
      </c>
      <c r="AR39" s="193">
        <f>AR33</f>
        <v>0</v>
      </c>
      <c r="AS39" s="193"/>
      <c r="AT39" s="193">
        <v>0</v>
      </c>
      <c r="AU39" s="114"/>
      <c r="AV39" s="178">
        <f t="shared" si="60"/>
        <v>0</v>
      </c>
      <c r="AW39" s="193"/>
      <c r="AX39" s="193"/>
      <c r="AY39" s="193">
        <f t="shared" si="63"/>
        <v>0</v>
      </c>
      <c r="AZ39" s="193">
        <f t="shared" si="63"/>
        <v>0</v>
      </c>
      <c r="BA39" s="193">
        <f t="shared" si="61"/>
        <v>0</v>
      </c>
      <c r="BB39" s="193">
        <f t="shared" si="61"/>
        <v>0</v>
      </c>
      <c r="BC39" s="114"/>
      <c r="BD39" s="193">
        <f t="shared" si="62"/>
        <v>0</v>
      </c>
      <c r="BE39" s="193">
        <f t="shared" si="62"/>
        <v>0</v>
      </c>
      <c r="BF39" s="193">
        <f t="shared" si="62"/>
        <v>0</v>
      </c>
      <c r="BG39" s="194"/>
      <c r="BH39" s="194"/>
    </row>
    <row r="40" spans="1:60" s="195" customFormat="1" ht="15" customHeight="1" x14ac:dyDescent="0.2">
      <c r="A40" s="191"/>
      <c r="B40" s="192" t="s">
        <v>4</v>
      </c>
      <c r="C40" s="193">
        <f>C36-C38</f>
        <v>608103455</v>
      </c>
      <c r="D40" s="193">
        <f>D36-D38</f>
        <v>636071729</v>
      </c>
      <c r="E40" s="193">
        <f>E36-E38</f>
        <v>309576686</v>
      </c>
      <c r="F40" s="193">
        <f>F36-F38</f>
        <v>307210147</v>
      </c>
      <c r="G40" s="114">
        <f>F40/E40</f>
        <v>0.99235556452723317</v>
      </c>
      <c r="H40" s="178">
        <f t="shared" si="55"/>
        <v>307210147</v>
      </c>
      <c r="I40" s="193"/>
      <c r="J40" s="193"/>
      <c r="K40" s="193">
        <f>K35</f>
        <v>0</v>
      </c>
      <c r="L40" s="193">
        <f>L35</f>
        <v>0</v>
      </c>
      <c r="M40" s="193"/>
      <c r="N40" s="193">
        <v>0</v>
      </c>
      <c r="O40" s="114"/>
      <c r="P40" s="178">
        <f t="shared" si="56"/>
        <v>0</v>
      </c>
      <c r="Q40" s="193"/>
      <c r="R40" s="193"/>
      <c r="S40" s="193">
        <f>S35</f>
        <v>0</v>
      </c>
      <c r="T40" s="193">
        <v>0</v>
      </c>
      <c r="U40" s="193"/>
      <c r="V40" s="193">
        <v>0</v>
      </c>
      <c r="W40" s="114"/>
      <c r="X40" s="178">
        <f t="shared" si="57"/>
        <v>0</v>
      </c>
      <c r="Y40" s="193"/>
      <c r="Z40" s="193"/>
      <c r="AA40" s="193">
        <f>AA35</f>
        <v>0</v>
      </c>
      <c r="AB40" s="193">
        <f>AB35</f>
        <v>0</v>
      </c>
      <c r="AC40" s="193"/>
      <c r="AD40" s="193">
        <v>0</v>
      </c>
      <c r="AE40" s="114"/>
      <c r="AF40" s="178">
        <f t="shared" si="58"/>
        <v>0</v>
      </c>
      <c r="AG40" s="193"/>
      <c r="AH40" s="193"/>
      <c r="AI40" s="193">
        <f>AI35</f>
        <v>0</v>
      </c>
      <c r="AJ40" s="193">
        <f>AJ35</f>
        <v>0</v>
      </c>
      <c r="AK40" s="193"/>
      <c r="AL40" s="193">
        <v>0</v>
      </c>
      <c r="AM40" s="114"/>
      <c r="AN40" s="178">
        <f t="shared" si="59"/>
        <v>0</v>
      </c>
      <c r="AO40" s="193"/>
      <c r="AP40" s="193"/>
      <c r="AQ40" s="193">
        <f>AQ35</f>
        <v>0</v>
      </c>
      <c r="AR40" s="193">
        <f>AR35</f>
        <v>0</v>
      </c>
      <c r="AS40" s="193"/>
      <c r="AT40" s="193">
        <v>0</v>
      </c>
      <c r="AU40" s="114"/>
      <c r="AV40" s="178">
        <f t="shared" si="60"/>
        <v>0</v>
      </c>
      <c r="AW40" s="193"/>
      <c r="AX40" s="193"/>
      <c r="AY40" s="193">
        <f t="shared" si="63"/>
        <v>608103455</v>
      </c>
      <c r="AZ40" s="193">
        <f t="shared" si="63"/>
        <v>636071729</v>
      </c>
      <c r="BA40" s="193">
        <f t="shared" si="61"/>
        <v>309576686</v>
      </c>
      <c r="BB40" s="193">
        <f t="shared" si="61"/>
        <v>307210147</v>
      </c>
      <c r="BC40" s="114">
        <f t="shared" si="65"/>
        <v>0.99235556452723317</v>
      </c>
      <c r="BD40" s="193">
        <f t="shared" si="62"/>
        <v>307210147</v>
      </c>
      <c r="BE40" s="193">
        <f t="shared" si="62"/>
        <v>0</v>
      </c>
      <c r="BF40" s="193">
        <f t="shared" si="62"/>
        <v>0</v>
      </c>
      <c r="BG40" s="194"/>
      <c r="BH40" s="194"/>
    </row>
    <row r="41" spans="1:60" s="179" customFormat="1" ht="15" customHeight="1" x14ac:dyDescent="0.2">
      <c r="A41" s="173"/>
      <c r="B41" s="29" t="s">
        <v>20</v>
      </c>
      <c r="C41" s="188"/>
      <c r="D41" s="188">
        <v>0</v>
      </c>
      <c r="E41" s="188"/>
      <c r="F41" s="188"/>
      <c r="G41" s="175"/>
      <c r="H41" s="178">
        <f t="shared" si="55"/>
        <v>0</v>
      </c>
      <c r="I41" s="193"/>
      <c r="J41" s="193"/>
      <c r="K41" s="188"/>
      <c r="L41" s="188"/>
      <c r="M41" s="188"/>
      <c r="N41" s="188"/>
      <c r="O41" s="175"/>
      <c r="P41" s="178">
        <f t="shared" si="56"/>
        <v>0</v>
      </c>
      <c r="Q41" s="193"/>
      <c r="R41" s="193"/>
      <c r="S41" s="188"/>
      <c r="T41" s="188"/>
      <c r="U41" s="188"/>
      <c r="V41" s="188"/>
      <c r="W41" s="175"/>
      <c r="X41" s="178">
        <f t="shared" si="57"/>
        <v>0</v>
      </c>
      <c r="Y41" s="193"/>
      <c r="Z41" s="193"/>
      <c r="AA41" s="188"/>
      <c r="AB41" s="188"/>
      <c r="AC41" s="188"/>
      <c r="AD41" s="188"/>
      <c r="AE41" s="175"/>
      <c r="AF41" s="178">
        <f t="shared" si="58"/>
        <v>0</v>
      </c>
      <c r="AG41" s="193"/>
      <c r="AH41" s="193"/>
      <c r="AI41" s="188"/>
      <c r="AJ41" s="188"/>
      <c r="AK41" s="188"/>
      <c r="AL41" s="188"/>
      <c r="AM41" s="175"/>
      <c r="AN41" s="178">
        <f t="shared" si="59"/>
        <v>0</v>
      </c>
      <c r="AO41" s="193"/>
      <c r="AP41" s="193"/>
      <c r="AQ41" s="188"/>
      <c r="AR41" s="188"/>
      <c r="AS41" s="188"/>
      <c r="AT41" s="188"/>
      <c r="AU41" s="175"/>
      <c r="AV41" s="178">
        <f t="shared" si="60"/>
        <v>0</v>
      </c>
      <c r="AW41" s="193"/>
      <c r="AX41" s="193"/>
      <c r="AY41" s="188"/>
      <c r="AZ41" s="188"/>
      <c r="BA41" s="188"/>
      <c r="BB41" s="188"/>
      <c r="BC41" s="175"/>
      <c r="BD41" s="188"/>
      <c r="BE41" s="188"/>
      <c r="BF41" s="188"/>
      <c r="BG41" s="117"/>
      <c r="BH41" s="117"/>
    </row>
    <row r="42" spans="1:60" s="179" customFormat="1" ht="15" customHeight="1" x14ac:dyDescent="0.2">
      <c r="A42" s="173"/>
      <c r="B42" s="5" t="s">
        <v>58</v>
      </c>
      <c r="C42" s="178">
        <v>0</v>
      </c>
      <c r="D42" s="178">
        <v>0</v>
      </c>
      <c r="E42" s="178"/>
      <c r="F42" s="178">
        <v>0</v>
      </c>
      <c r="G42" s="114"/>
      <c r="H42" s="178">
        <f t="shared" si="55"/>
        <v>0</v>
      </c>
      <c r="I42" s="193"/>
      <c r="J42" s="193"/>
      <c r="K42" s="178">
        <v>0</v>
      </c>
      <c r="L42" s="178">
        <v>0</v>
      </c>
      <c r="M42" s="178"/>
      <c r="N42" s="178">
        <v>0</v>
      </c>
      <c r="O42" s="114"/>
      <c r="P42" s="178">
        <f t="shared" si="56"/>
        <v>0</v>
      </c>
      <c r="Q42" s="193"/>
      <c r="R42" s="193"/>
      <c r="S42" s="178">
        <v>0</v>
      </c>
      <c r="T42" s="178">
        <v>0</v>
      </c>
      <c r="U42" s="178"/>
      <c r="V42" s="178">
        <v>0</v>
      </c>
      <c r="W42" s="114"/>
      <c r="X42" s="178">
        <f t="shared" si="57"/>
        <v>0</v>
      </c>
      <c r="Y42" s="193"/>
      <c r="Z42" s="193"/>
      <c r="AA42" s="178">
        <v>0</v>
      </c>
      <c r="AB42" s="178">
        <v>0</v>
      </c>
      <c r="AC42" s="178"/>
      <c r="AD42" s="178">
        <v>0</v>
      </c>
      <c r="AE42" s="114"/>
      <c r="AF42" s="178">
        <f t="shared" si="58"/>
        <v>0</v>
      </c>
      <c r="AG42" s="193"/>
      <c r="AH42" s="193"/>
      <c r="AI42" s="178">
        <v>0</v>
      </c>
      <c r="AJ42" s="178">
        <v>0</v>
      </c>
      <c r="AK42" s="178"/>
      <c r="AL42" s="178">
        <v>0</v>
      </c>
      <c r="AM42" s="114"/>
      <c r="AN42" s="178">
        <f t="shared" si="59"/>
        <v>0</v>
      </c>
      <c r="AO42" s="193"/>
      <c r="AP42" s="193"/>
      <c r="AQ42" s="178">
        <v>0</v>
      </c>
      <c r="AR42" s="178">
        <v>0</v>
      </c>
      <c r="AS42" s="178"/>
      <c r="AT42" s="178">
        <v>0</v>
      </c>
      <c r="AU42" s="114"/>
      <c r="AV42" s="178">
        <f t="shared" si="60"/>
        <v>0</v>
      </c>
      <c r="AW42" s="193"/>
      <c r="AX42" s="193"/>
      <c r="AY42" s="178"/>
      <c r="AZ42" s="178">
        <f>AR42+AJ42+AB42+T42+L42+D42</f>
        <v>0</v>
      </c>
      <c r="BA42" s="178">
        <f t="shared" ref="BA42:BB46" si="66">AS42+AK42+AC42+U42+M42+E42</f>
        <v>0</v>
      </c>
      <c r="BB42" s="178">
        <f t="shared" si="66"/>
        <v>0</v>
      </c>
      <c r="BC42" s="114"/>
      <c r="BD42" s="178">
        <f t="shared" ref="BD42:BD53" si="67">AV42+AN42+AF42+X42+P42+H42</f>
        <v>0</v>
      </c>
      <c r="BE42" s="178">
        <f t="shared" ref="BE42:BE53" si="68">AW42+AO42+AG42+Y42+Q42+I42</f>
        <v>0</v>
      </c>
      <c r="BF42" s="178">
        <f t="shared" ref="BF42:BF53" si="69">AX42+AP42+AH42+Z42+R42+J42</f>
        <v>0</v>
      </c>
      <c r="BG42" s="117"/>
      <c r="BH42" s="117"/>
    </row>
    <row r="43" spans="1:60" s="179" customFormat="1" ht="15" customHeight="1" x14ac:dyDescent="0.2">
      <c r="A43" s="173"/>
      <c r="B43" s="5" t="s">
        <v>59</v>
      </c>
      <c r="C43" s="178">
        <v>0</v>
      </c>
      <c r="D43" s="178">
        <v>0</v>
      </c>
      <c r="E43" s="178"/>
      <c r="F43" s="178">
        <v>0</v>
      </c>
      <c r="G43" s="114"/>
      <c r="H43" s="178">
        <f t="shared" si="55"/>
        <v>0</v>
      </c>
      <c r="I43" s="193"/>
      <c r="J43" s="193"/>
      <c r="K43" s="178">
        <v>0</v>
      </c>
      <c r="L43" s="178">
        <v>0</v>
      </c>
      <c r="M43" s="178"/>
      <c r="N43" s="178">
        <v>0</v>
      </c>
      <c r="O43" s="114"/>
      <c r="P43" s="178">
        <f t="shared" si="56"/>
        <v>0</v>
      </c>
      <c r="Q43" s="193"/>
      <c r="R43" s="193"/>
      <c r="S43" s="178">
        <v>0</v>
      </c>
      <c r="T43" s="178">
        <v>0</v>
      </c>
      <c r="U43" s="178"/>
      <c r="V43" s="178">
        <v>0</v>
      </c>
      <c r="W43" s="114"/>
      <c r="X43" s="178">
        <f t="shared" si="57"/>
        <v>0</v>
      </c>
      <c r="Y43" s="193"/>
      <c r="Z43" s="193"/>
      <c r="AA43" s="178">
        <v>0</v>
      </c>
      <c r="AB43" s="178">
        <v>0</v>
      </c>
      <c r="AC43" s="178"/>
      <c r="AD43" s="178">
        <v>0</v>
      </c>
      <c r="AE43" s="114"/>
      <c r="AF43" s="178">
        <f t="shared" si="58"/>
        <v>0</v>
      </c>
      <c r="AG43" s="193"/>
      <c r="AH43" s="193"/>
      <c r="AI43" s="178">
        <v>0</v>
      </c>
      <c r="AJ43" s="178">
        <v>0</v>
      </c>
      <c r="AK43" s="178"/>
      <c r="AL43" s="178"/>
      <c r="AM43" s="114"/>
      <c r="AN43" s="178">
        <f t="shared" si="59"/>
        <v>0</v>
      </c>
      <c r="AO43" s="193"/>
      <c r="AP43" s="193"/>
      <c r="AQ43" s="178">
        <v>0</v>
      </c>
      <c r="AR43" s="178">
        <v>0</v>
      </c>
      <c r="AS43" s="178"/>
      <c r="AT43" s="178">
        <v>0</v>
      </c>
      <c r="AU43" s="114"/>
      <c r="AV43" s="178">
        <f t="shared" si="60"/>
        <v>0</v>
      </c>
      <c r="AW43" s="193"/>
      <c r="AX43" s="193"/>
      <c r="AY43" s="178">
        <f t="shared" ref="AY43:AY53" si="70">AQ43+AI43+AA43+S43+K43+C43</f>
        <v>0</v>
      </c>
      <c r="AZ43" s="178">
        <f>AR43+AJ43+AB43+T43+L43+D43</f>
        <v>0</v>
      </c>
      <c r="BA43" s="178">
        <f t="shared" si="66"/>
        <v>0</v>
      </c>
      <c r="BB43" s="178">
        <f t="shared" si="66"/>
        <v>0</v>
      </c>
      <c r="BC43" s="114"/>
      <c r="BD43" s="178">
        <f t="shared" si="67"/>
        <v>0</v>
      </c>
      <c r="BE43" s="178">
        <f t="shared" si="68"/>
        <v>0</v>
      </c>
      <c r="BF43" s="178">
        <f t="shared" si="69"/>
        <v>0</v>
      </c>
      <c r="BG43" s="117"/>
      <c r="BH43" s="117"/>
    </row>
    <row r="44" spans="1:60" s="179" customFormat="1" ht="15" customHeight="1" x14ac:dyDescent="0.2">
      <c r="A44" s="173"/>
      <c r="B44" s="5" t="s">
        <v>60</v>
      </c>
      <c r="C44" s="178">
        <v>0</v>
      </c>
      <c r="D44" s="178"/>
      <c r="E44" s="178"/>
      <c r="F44" s="178">
        <v>0</v>
      </c>
      <c r="G44" s="114"/>
      <c r="H44" s="178">
        <f t="shared" si="55"/>
        <v>0</v>
      </c>
      <c r="I44" s="193"/>
      <c r="J44" s="193"/>
      <c r="K44" s="178">
        <f>137215509+2596927</f>
        <v>139812436</v>
      </c>
      <c r="L44" s="178">
        <v>140242285</v>
      </c>
      <c r="M44" s="178">
        <f>70121143-955226</f>
        <v>69165917</v>
      </c>
      <c r="N44" s="178">
        <v>66770083</v>
      </c>
      <c r="O44" s="114">
        <f t="shared" ref="O44:O53" si="71">N44/M44</f>
        <v>0.96536106070855676</v>
      </c>
      <c r="P44" s="178">
        <f t="shared" si="56"/>
        <v>66770083</v>
      </c>
      <c r="Q44" s="193"/>
      <c r="R44" s="193"/>
      <c r="S44" s="178">
        <v>46939774</v>
      </c>
      <c r="T44" s="178">
        <v>47451737</v>
      </c>
      <c r="U44" s="178">
        <v>23098454</v>
      </c>
      <c r="V44" s="178">
        <v>21555574</v>
      </c>
      <c r="W44" s="114">
        <f t="shared" ref="W44:W53" si="72">V44/U44</f>
        <v>0.93320418760493673</v>
      </c>
      <c r="X44" s="178">
        <f t="shared" si="57"/>
        <v>21555574</v>
      </c>
      <c r="Y44" s="193"/>
      <c r="Z44" s="193"/>
      <c r="AA44" s="178">
        <v>155645561</v>
      </c>
      <c r="AB44" s="178">
        <v>155941503</v>
      </c>
      <c r="AC44" s="178">
        <v>76589694</v>
      </c>
      <c r="AD44" s="178">
        <v>75348193</v>
      </c>
      <c r="AE44" s="114">
        <f t="shared" ref="AE44:AE53" si="73">AD44/AC44</f>
        <v>0.98379023423177536</v>
      </c>
      <c r="AF44" s="178">
        <f t="shared" si="58"/>
        <v>71422752</v>
      </c>
      <c r="AG44" s="193">
        <v>3925441</v>
      </c>
      <c r="AH44" s="193"/>
      <c r="AI44" s="178">
        <v>96371783</v>
      </c>
      <c r="AJ44" s="178">
        <v>102563551</v>
      </c>
      <c r="AK44" s="178">
        <v>53937621</v>
      </c>
      <c r="AL44" s="178">
        <v>56754016</v>
      </c>
      <c r="AM44" s="114">
        <f>AL44/AK44</f>
        <v>1.0522157808925239</v>
      </c>
      <c r="AN44" s="178">
        <f t="shared" si="59"/>
        <v>49800566</v>
      </c>
      <c r="AO44" s="193">
        <v>6953450</v>
      </c>
      <c r="AP44" s="193"/>
      <c r="AQ44" s="178">
        <v>169333901</v>
      </c>
      <c r="AR44" s="178">
        <v>189872653</v>
      </c>
      <c r="AS44" s="178">
        <v>86785000</v>
      </c>
      <c r="AT44" s="178">
        <v>86782281</v>
      </c>
      <c r="AU44" s="114">
        <f>AT44/AS44</f>
        <v>0.99996866970098519</v>
      </c>
      <c r="AV44" s="178">
        <f t="shared" si="60"/>
        <v>86782281</v>
      </c>
      <c r="AW44" s="193"/>
      <c r="AX44" s="193"/>
      <c r="AY44" s="178">
        <f t="shared" si="70"/>
        <v>608103455</v>
      </c>
      <c r="AZ44" s="178">
        <f>AR44+AJ44+AB44+T44+L44+D44</f>
        <v>636071729</v>
      </c>
      <c r="BA44" s="178">
        <f t="shared" si="66"/>
        <v>309576686</v>
      </c>
      <c r="BB44" s="178">
        <f t="shared" si="66"/>
        <v>307210147</v>
      </c>
      <c r="BC44" s="114">
        <f t="shared" ref="BC44:BC53" si="74">BB44/BA44</f>
        <v>0.99235556452723317</v>
      </c>
      <c r="BD44" s="178">
        <f t="shared" si="67"/>
        <v>296331256</v>
      </c>
      <c r="BE44" s="178">
        <f t="shared" si="68"/>
        <v>10878891</v>
      </c>
      <c r="BF44" s="178">
        <f t="shared" si="69"/>
        <v>0</v>
      </c>
      <c r="BG44" s="117"/>
      <c r="BH44" s="117"/>
    </row>
    <row r="45" spans="1:60" s="179" customFormat="1" ht="15" customHeight="1" x14ac:dyDescent="0.2">
      <c r="A45" s="173"/>
      <c r="B45" s="5" t="s">
        <v>61</v>
      </c>
      <c r="C45" s="178">
        <v>107563412</v>
      </c>
      <c r="D45" s="178">
        <v>107563412</v>
      </c>
      <c r="E45" s="178">
        <v>107563412</v>
      </c>
      <c r="F45" s="178">
        <v>109115332</v>
      </c>
      <c r="G45" s="114">
        <f>F45/E45</f>
        <v>1.0144279543679779</v>
      </c>
      <c r="H45" s="178">
        <f t="shared" si="55"/>
        <v>109115332</v>
      </c>
      <c r="I45" s="193"/>
      <c r="J45" s="193"/>
      <c r="K45" s="178"/>
      <c r="L45" s="178"/>
      <c r="M45" s="178"/>
      <c r="N45" s="178">
        <v>0</v>
      </c>
      <c r="O45" s="114"/>
      <c r="P45" s="178">
        <f t="shared" si="56"/>
        <v>0</v>
      </c>
      <c r="Q45" s="193"/>
      <c r="R45" s="193"/>
      <c r="S45" s="178">
        <v>299226</v>
      </c>
      <c r="T45" s="178">
        <v>299226</v>
      </c>
      <c r="U45" s="178">
        <v>299226</v>
      </c>
      <c r="V45" s="178">
        <v>299226</v>
      </c>
      <c r="W45" s="114">
        <f t="shared" si="72"/>
        <v>1</v>
      </c>
      <c r="X45" s="178">
        <f t="shared" si="57"/>
        <v>299226</v>
      </c>
      <c r="Y45" s="193"/>
      <c r="Z45" s="193"/>
      <c r="AA45" s="178">
        <v>621027</v>
      </c>
      <c r="AB45" s="178">
        <v>621027</v>
      </c>
      <c r="AC45" s="178">
        <v>621027</v>
      </c>
      <c r="AD45" s="178">
        <v>621027</v>
      </c>
      <c r="AE45" s="114">
        <f t="shared" si="73"/>
        <v>1</v>
      </c>
      <c r="AF45" s="178">
        <f t="shared" si="58"/>
        <v>621027</v>
      </c>
      <c r="AG45" s="193"/>
      <c r="AH45" s="193"/>
      <c r="AI45" s="178">
        <v>2092379</v>
      </c>
      <c r="AJ45" s="178">
        <v>2092379</v>
      </c>
      <c r="AK45" s="178">
        <v>2092379</v>
      </c>
      <c r="AL45" s="178">
        <v>2092379</v>
      </c>
      <c r="AM45" s="114">
        <f>AL45/AK45</f>
        <v>1</v>
      </c>
      <c r="AN45" s="178">
        <f t="shared" si="59"/>
        <v>2092379</v>
      </c>
      <c r="AO45" s="193"/>
      <c r="AP45" s="193"/>
      <c r="AQ45" s="178">
        <v>13898002</v>
      </c>
      <c r="AR45" s="178">
        <v>13898002</v>
      </c>
      <c r="AS45" s="178">
        <v>13898002</v>
      </c>
      <c r="AT45" s="178">
        <v>13898002</v>
      </c>
      <c r="AU45" s="114">
        <f>AT45/AS45</f>
        <v>1</v>
      </c>
      <c r="AV45" s="178">
        <f t="shared" si="60"/>
        <v>13898002</v>
      </c>
      <c r="AW45" s="193"/>
      <c r="AX45" s="193"/>
      <c r="AY45" s="178">
        <f t="shared" si="70"/>
        <v>124474046</v>
      </c>
      <c r="AZ45" s="178">
        <f>AR45+AJ45+AB45+T45+L45+D45</f>
        <v>124474046</v>
      </c>
      <c r="BA45" s="178">
        <f t="shared" si="66"/>
        <v>124474046</v>
      </c>
      <c r="BB45" s="178">
        <f t="shared" si="66"/>
        <v>126025966</v>
      </c>
      <c r="BC45" s="114">
        <f t="shared" si="74"/>
        <v>1.0124678199983954</v>
      </c>
      <c r="BD45" s="178">
        <f t="shared" si="67"/>
        <v>126025966</v>
      </c>
      <c r="BE45" s="178">
        <f t="shared" si="68"/>
        <v>0</v>
      </c>
      <c r="BF45" s="178">
        <f t="shared" si="69"/>
        <v>0</v>
      </c>
      <c r="BG45" s="117"/>
      <c r="BH45" s="117"/>
    </row>
    <row r="46" spans="1:60" s="197" customFormat="1" ht="15" customHeight="1" x14ac:dyDescent="0.2">
      <c r="A46" s="184" t="s">
        <v>2</v>
      </c>
      <c r="B46" s="31" t="s">
        <v>199</v>
      </c>
      <c r="C46" s="185">
        <f>SUM(C42:C45)</f>
        <v>107563412</v>
      </c>
      <c r="D46" s="185">
        <f>SUM(D42:D45)</f>
        <v>107563412</v>
      </c>
      <c r="E46" s="185">
        <f>SUM(E42:E45)</f>
        <v>107563412</v>
      </c>
      <c r="F46" s="185">
        <f>SUM(F42:F45)</f>
        <v>109115332</v>
      </c>
      <c r="G46" s="186">
        <f>F46/E46</f>
        <v>1.0144279543679779</v>
      </c>
      <c r="H46" s="185">
        <f t="shared" ref="H46:N46" si="75">SUM(H42:H45)</f>
        <v>109115332</v>
      </c>
      <c r="I46" s="185">
        <f t="shared" si="75"/>
        <v>0</v>
      </c>
      <c r="J46" s="185">
        <f t="shared" si="75"/>
        <v>0</v>
      </c>
      <c r="K46" s="185">
        <f t="shared" si="75"/>
        <v>139812436</v>
      </c>
      <c r="L46" s="185">
        <f t="shared" si="75"/>
        <v>140242285</v>
      </c>
      <c r="M46" s="185">
        <f t="shared" si="75"/>
        <v>69165917</v>
      </c>
      <c r="N46" s="185">
        <f t="shared" si="75"/>
        <v>66770083</v>
      </c>
      <c r="O46" s="186">
        <f t="shared" si="71"/>
        <v>0.96536106070855676</v>
      </c>
      <c r="P46" s="185">
        <f t="shared" ref="P46:V46" si="76">SUM(P42:P45)</f>
        <v>66770083</v>
      </c>
      <c r="Q46" s="185">
        <f t="shared" si="76"/>
        <v>0</v>
      </c>
      <c r="R46" s="185">
        <f t="shared" si="76"/>
        <v>0</v>
      </c>
      <c r="S46" s="185">
        <f>SUM(S42:S45)</f>
        <v>47239000</v>
      </c>
      <c r="T46" s="185">
        <f>SUM(T42:T45)</f>
        <v>47750963</v>
      </c>
      <c r="U46" s="185">
        <f t="shared" si="76"/>
        <v>23397680</v>
      </c>
      <c r="V46" s="185">
        <f t="shared" si="76"/>
        <v>21854800</v>
      </c>
      <c r="W46" s="186">
        <f t="shared" si="72"/>
        <v>0.93405841946722923</v>
      </c>
      <c r="X46" s="185">
        <f t="shared" ref="X46:AD46" si="77">SUM(X42:X45)</f>
        <v>21854800</v>
      </c>
      <c r="Y46" s="185">
        <f t="shared" si="77"/>
        <v>0</v>
      </c>
      <c r="Z46" s="185">
        <f t="shared" si="77"/>
        <v>0</v>
      </c>
      <c r="AA46" s="185">
        <f>SUM(AA42:AA45)</f>
        <v>156266588</v>
      </c>
      <c r="AB46" s="185">
        <f t="shared" si="77"/>
        <v>156562530</v>
      </c>
      <c r="AC46" s="185">
        <f t="shared" si="77"/>
        <v>77210721</v>
      </c>
      <c r="AD46" s="185">
        <f t="shared" si="77"/>
        <v>75969220</v>
      </c>
      <c r="AE46" s="186">
        <f t="shared" si="73"/>
        <v>0.9839206138225286</v>
      </c>
      <c r="AF46" s="185">
        <f t="shared" ref="AF46:AL46" si="78">SUM(AF42:AF45)</f>
        <v>72043779</v>
      </c>
      <c r="AG46" s="185">
        <f t="shared" si="78"/>
        <v>3925441</v>
      </c>
      <c r="AH46" s="185">
        <f t="shared" si="78"/>
        <v>0</v>
      </c>
      <c r="AI46" s="185">
        <f>SUM(AI42:AI45)</f>
        <v>98464162</v>
      </c>
      <c r="AJ46" s="185">
        <f t="shared" si="78"/>
        <v>104655930</v>
      </c>
      <c r="AK46" s="185">
        <f t="shared" si="78"/>
        <v>56030000</v>
      </c>
      <c r="AL46" s="185">
        <f t="shared" si="78"/>
        <v>58846395</v>
      </c>
      <c r="AM46" s="186">
        <f>AL46/AK46</f>
        <v>1.0502658397287168</v>
      </c>
      <c r="AN46" s="185">
        <f t="shared" ref="AN46:AT46" si="79">SUM(AN42:AN45)</f>
        <v>51892945</v>
      </c>
      <c r="AO46" s="185">
        <f t="shared" si="79"/>
        <v>6953450</v>
      </c>
      <c r="AP46" s="185">
        <f t="shared" si="79"/>
        <v>0</v>
      </c>
      <c r="AQ46" s="185">
        <f>SUM(AQ42:AQ45)</f>
        <v>183231903</v>
      </c>
      <c r="AR46" s="185">
        <f t="shared" si="79"/>
        <v>203770655</v>
      </c>
      <c r="AS46" s="185">
        <f t="shared" si="79"/>
        <v>100683002</v>
      </c>
      <c r="AT46" s="185">
        <f t="shared" si="79"/>
        <v>100680283</v>
      </c>
      <c r="AU46" s="186">
        <f>AT46/AS46</f>
        <v>0.99997299444845711</v>
      </c>
      <c r="AV46" s="185">
        <f>SUM(AV42:AV45)</f>
        <v>100680283</v>
      </c>
      <c r="AW46" s="185">
        <f>SUM(AW42:AW45)</f>
        <v>0</v>
      </c>
      <c r="AX46" s="185">
        <f>SUM(AX42:AX45)</f>
        <v>0</v>
      </c>
      <c r="AY46" s="185">
        <f t="shared" si="70"/>
        <v>732577501</v>
      </c>
      <c r="AZ46" s="185">
        <f>AR46+AJ46+AB46+T46+L46+D46</f>
        <v>760545775</v>
      </c>
      <c r="BA46" s="185">
        <f t="shared" si="66"/>
        <v>434050732</v>
      </c>
      <c r="BB46" s="185">
        <f t="shared" si="66"/>
        <v>433236113</v>
      </c>
      <c r="BC46" s="186">
        <f t="shared" si="74"/>
        <v>0.99812321708053242</v>
      </c>
      <c r="BD46" s="185">
        <f t="shared" si="67"/>
        <v>422357222</v>
      </c>
      <c r="BE46" s="185">
        <f t="shared" si="68"/>
        <v>10878891</v>
      </c>
      <c r="BF46" s="185">
        <f t="shared" si="69"/>
        <v>0</v>
      </c>
      <c r="BG46" s="196"/>
      <c r="BH46" s="196"/>
    </row>
    <row r="47" spans="1:60" s="195" customFormat="1" ht="15" customHeight="1" x14ac:dyDescent="0.2">
      <c r="A47" s="191"/>
      <c r="B47" s="192" t="s">
        <v>56</v>
      </c>
      <c r="C47" s="193">
        <f>C45-C48</f>
        <v>102916694</v>
      </c>
      <c r="D47" s="193">
        <f t="shared" ref="D47:F47" si="80">D45-D48</f>
        <v>102916694</v>
      </c>
      <c r="E47" s="193">
        <f t="shared" si="80"/>
        <v>102916694</v>
      </c>
      <c r="F47" s="193">
        <f t="shared" si="80"/>
        <v>104468614</v>
      </c>
      <c r="G47" s="114">
        <f>F47/E47</f>
        <v>1.0150793806104965</v>
      </c>
      <c r="H47" s="178">
        <f t="shared" si="55"/>
        <v>104468614</v>
      </c>
      <c r="I47" s="193"/>
      <c r="J47" s="193"/>
      <c r="K47" s="193"/>
      <c r="L47" s="193"/>
      <c r="M47" s="193"/>
      <c r="N47" s="193">
        <v>0</v>
      </c>
      <c r="O47" s="114"/>
      <c r="P47" s="178">
        <f t="shared" si="56"/>
        <v>0</v>
      </c>
      <c r="Q47" s="193"/>
      <c r="R47" s="193"/>
      <c r="S47" s="193">
        <f>S45</f>
        <v>299226</v>
      </c>
      <c r="T47" s="193">
        <f>T45</f>
        <v>299226</v>
      </c>
      <c r="U47" s="193">
        <v>299226</v>
      </c>
      <c r="V47" s="193">
        <v>299226</v>
      </c>
      <c r="W47" s="114">
        <f t="shared" si="72"/>
        <v>1</v>
      </c>
      <c r="X47" s="178">
        <f t="shared" si="57"/>
        <v>299226</v>
      </c>
      <c r="Y47" s="193"/>
      <c r="Z47" s="193"/>
      <c r="AA47" s="193">
        <f>AA45-AA48</f>
        <v>405027</v>
      </c>
      <c r="AB47" s="193">
        <f>AB45-AB48</f>
        <v>405027</v>
      </c>
      <c r="AC47" s="193">
        <f t="shared" ref="AC47:AD47" si="81">AC45-AC48</f>
        <v>405027</v>
      </c>
      <c r="AD47" s="193">
        <f t="shared" si="81"/>
        <v>405027</v>
      </c>
      <c r="AE47" s="114">
        <f t="shared" si="73"/>
        <v>1</v>
      </c>
      <c r="AF47" s="178">
        <f t="shared" si="58"/>
        <v>405027</v>
      </c>
      <c r="AG47" s="193"/>
      <c r="AH47" s="193"/>
      <c r="AI47" s="193">
        <f>AI45-AI48</f>
        <v>1771379</v>
      </c>
      <c r="AJ47" s="193">
        <f>AJ45-AJ48</f>
        <v>1771379</v>
      </c>
      <c r="AK47" s="193">
        <f t="shared" ref="AK47:AL47" si="82">AK45-AK48</f>
        <v>1771379</v>
      </c>
      <c r="AL47" s="193">
        <f t="shared" si="82"/>
        <v>1771379</v>
      </c>
      <c r="AM47" s="114">
        <f t="shared" ref="AM47:AM48" si="83">AL47/AK47</f>
        <v>1</v>
      </c>
      <c r="AN47" s="178">
        <f t="shared" si="59"/>
        <v>1771379</v>
      </c>
      <c r="AO47" s="193"/>
      <c r="AP47" s="193"/>
      <c r="AQ47" s="193">
        <f>AQ45-AQ48</f>
        <v>11243702</v>
      </c>
      <c r="AR47" s="193">
        <v>11243702</v>
      </c>
      <c r="AS47" s="193">
        <v>11243702</v>
      </c>
      <c r="AT47" s="193">
        <v>11243702</v>
      </c>
      <c r="AU47" s="114">
        <f t="shared" ref="AU47:AU48" si="84">AT47/AS47</f>
        <v>1</v>
      </c>
      <c r="AV47" s="178">
        <f t="shared" si="60"/>
        <v>11243702</v>
      </c>
      <c r="AW47" s="193"/>
      <c r="AX47" s="193"/>
      <c r="AY47" s="193">
        <f t="shared" si="70"/>
        <v>116636028</v>
      </c>
      <c r="AZ47" s="193">
        <f t="shared" ref="AZ47:AZ49" si="85">AR47+AJ47+AB47+T47+L47+D46</f>
        <v>121282746</v>
      </c>
      <c r="BA47" s="193">
        <f t="shared" ref="BA47:BB53" si="86">AS47+AK47+AC47+U47+M47+E47</f>
        <v>116636028</v>
      </c>
      <c r="BB47" s="193">
        <f t="shared" si="86"/>
        <v>118187948</v>
      </c>
      <c r="BC47" s="114">
        <f t="shared" si="74"/>
        <v>1.0133056657244879</v>
      </c>
      <c r="BD47" s="193">
        <f t="shared" si="67"/>
        <v>118187948</v>
      </c>
      <c r="BE47" s="193">
        <f t="shared" si="68"/>
        <v>0</v>
      </c>
      <c r="BF47" s="193">
        <f t="shared" si="69"/>
        <v>0</v>
      </c>
      <c r="BG47" s="194"/>
      <c r="BH47" s="194"/>
    </row>
    <row r="48" spans="1:60" s="195" customFormat="1" ht="15" customHeight="1" x14ac:dyDescent="0.2">
      <c r="A48" s="191"/>
      <c r="B48" s="192" t="s">
        <v>57</v>
      </c>
      <c r="C48" s="193">
        <v>4646718</v>
      </c>
      <c r="D48" s="193">
        <v>4646718</v>
      </c>
      <c r="E48" s="193">
        <v>4646718</v>
      </c>
      <c r="F48" s="193">
        <v>4646718</v>
      </c>
      <c r="G48" s="114">
        <f>F48/E48</f>
        <v>1</v>
      </c>
      <c r="H48" s="178">
        <f t="shared" si="55"/>
        <v>4646718</v>
      </c>
      <c r="I48" s="193"/>
      <c r="J48" s="193"/>
      <c r="K48" s="193"/>
      <c r="L48" s="193"/>
      <c r="M48" s="193"/>
      <c r="N48" s="193">
        <v>0</v>
      </c>
      <c r="O48" s="114"/>
      <c r="P48" s="178">
        <f t="shared" si="56"/>
        <v>0</v>
      </c>
      <c r="Q48" s="193"/>
      <c r="R48" s="193"/>
      <c r="S48" s="193">
        <v>0</v>
      </c>
      <c r="T48" s="193">
        <v>0</v>
      </c>
      <c r="U48" s="193"/>
      <c r="V48" s="193">
        <v>0</v>
      </c>
      <c r="W48" s="114">
        <v>0</v>
      </c>
      <c r="X48" s="178">
        <f t="shared" si="57"/>
        <v>0</v>
      </c>
      <c r="Y48" s="193"/>
      <c r="Z48" s="193"/>
      <c r="AA48" s="193">
        <f>216000</f>
        <v>216000</v>
      </c>
      <c r="AB48" s="193">
        <f>216000</f>
        <v>216000</v>
      </c>
      <c r="AC48" s="193">
        <f t="shared" ref="AC48:AD48" si="87">216000</f>
        <v>216000</v>
      </c>
      <c r="AD48" s="193">
        <f t="shared" si="87"/>
        <v>216000</v>
      </c>
      <c r="AE48" s="114">
        <f t="shared" si="73"/>
        <v>1</v>
      </c>
      <c r="AF48" s="178">
        <f t="shared" si="58"/>
        <v>216000</v>
      </c>
      <c r="AG48" s="193"/>
      <c r="AH48" s="193"/>
      <c r="AI48" s="193">
        <v>321000</v>
      </c>
      <c r="AJ48" s="193">
        <v>321000</v>
      </c>
      <c r="AK48" s="193">
        <v>321000</v>
      </c>
      <c r="AL48" s="193">
        <v>321000</v>
      </c>
      <c r="AM48" s="114">
        <f t="shared" si="83"/>
        <v>1</v>
      </c>
      <c r="AN48" s="178">
        <f t="shared" si="59"/>
        <v>321000</v>
      </c>
      <c r="AO48" s="193"/>
      <c r="AP48" s="193"/>
      <c r="AQ48" s="193">
        <f>2654300</f>
        <v>2654300</v>
      </c>
      <c r="AR48" s="193">
        <v>2654300</v>
      </c>
      <c r="AS48" s="193">
        <v>2654300</v>
      </c>
      <c r="AT48" s="193">
        <v>2654300</v>
      </c>
      <c r="AU48" s="114">
        <f t="shared" si="84"/>
        <v>1</v>
      </c>
      <c r="AV48" s="178">
        <f t="shared" si="60"/>
        <v>1119846</v>
      </c>
      <c r="AW48" s="193">
        <v>1534454</v>
      </c>
      <c r="AX48" s="193"/>
      <c r="AY48" s="193">
        <f t="shared" si="70"/>
        <v>7838018</v>
      </c>
      <c r="AZ48" s="193">
        <f t="shared" si="85"/>
        <v>106107994</v>
      </c>
      <c r="BA48" s="193">
        <f t="shared" si="86"/>
        <v>7838018</v>
      </c>
      <c r="BB48" s="193">
        <f t="shared" si="86"/>
        <v>7838018</v>
      </c>
      <c r="BC48" s="114">
        <f t="shared" si="74"/>
        <v>1</v>
      </c>
      <c r="BD48" s="193">
        <f t="shared" si="67"/>
        <v>6303564</v>
      </c>
      <c r="BE48" s="193">
        <f t="shared" si="68"/>
        <v>1534454</v>
      </c>
      <c r="BF48" s="193">
        <f t="shared" si="69"/>
        <v>0</v>
      </c>
      <c r="BG48" s="194"/>
      <c r="BH48" s="194"/>
    </row>
    <row r="49" spans="1:60" s="195" customFormat="1" ht="15" customHeight="1" x14ac:dyDescent="0.2">
      <c r="A49" s="191"/>
      <c r="B49" s="192" t="s">
        <v>4</v>
      </c>
      <c r="C49" s="193">
        <v>0</v>
      </c>
      <c r="D49" s="193">
        <v>0</v>
      </c>
      <c r="E49" s="193"/>
      <c r="F49" s="193">
        <v>0</v>
      </c>
      <c r="G49" s="114"/>
      <c r="H49" s="178">
        <v>0</v>
      </c>
      <c r="I49" s="193">
        <v>0</v>
      </c>
      <c r="J49" s="193">
        <v>0</v>
      </c>
      <c r="K49" s="193">
        <f>K44</f>
        <v>139812436</v>
      </c>
      <c r="L49" s="193">
        <f>L44</f>
        <v>140242285</v>
      </c>
      <c r="M49" s="193">
        <f>M46</f>
        <v>69165917</v>
      </c>
      <c r="N49" s="193">
        <f>N46</f>
        <v>66770083</v>
      </c>
      <c r="O49" s="114">
        <f t="shared" si="71"/>
        <v>0.96536106070855676</v>
      </c>
      <c r="P49" s="178">
        <f>P46</f>
        <v>66770083</v>
      </c>
      <c r="Q49" s="193">
        <v>0</v>
      </c>
      <c r="R49" s="193"/>
      <c r="S49" s="193">
        <f>S44</f>
        <v>46939774</v>
      </c>
      <c r="T49" s="193">
        <f>T44</f>
        <v>47451737</v>
      </c>
      <c r="U49" s="193">
        <f>U44</f>
        <v>23098454</v>
      </c>
      <c r="V49" s="193">
        <f>V44</f>
        <v>21555574</v>
      </c>
      <c r="W49" s="114">
        <f t="shared" si="72"/>
        <v>0.93320418760493673</v>
      </c>
      <c r="X49" s="193">
        <f>X44</f>
        <v>21555574</v>
      </c>
      <c r="Y49" s="193">
        <v>0</v>
      </c>
      <c r="Z49" s="193">
        <v>0</v>
      </c>
      <c r="AA49" s="193">
        <f>AA44</f>
        <v>155645561</v>
      </c>
      <c r="AB49" s="193">
        <f>AB44</f>
        <v>155941503</v>
      </c>
      <c r="AC49" s="193">
        <f>AC44</f>
        <v>76589694</v>
      </c>
      <c r="AD49" s="193">
        <f>AD44</f>
        <v>75348193</v>
      </c>
      <c r="AE49" s="114">
        <f t="shared" si="73"/>
        <v>0.98379023423177536</v>
      </c>
      <c r="AF49" s="193">
        <f>AF44</f>
        <v>71422752</v>
      </c>
      <c r="AG49" s="193">
        <v>0</v>
      </c>
      <c r="AH49" s="193">
        <v>0</v>
      </c>
      <c r="AI49" s="193">
        <f>AI44</f>
        <v>96371783</v>
      </c>
      <c r="AJ49" s="193">
        <f>AJ44</f>
        <v>102563551</v>
      </c>
      <c r="AK49" s="193">
        <f>AK44</f>
        <v>53937621</v>
      </c>
      <c r="AL49" s="193">
        <f>AL44</f>
        <v>56754016</v>
      </c>
      <c r="AM49" s="114">
        <f>AL49/AK49</f>
        <v>1.0522157808925239</v>
      </c>
      <c r="AN49" s="178">
        <f>AN46</f>
        <v>51892945</v>
      </c>
      <c r="AO49" s="178">
        <f>AO46</f>
        <v>6953450</v>
      </c>
      <c r="AP49" s="193">
        <v>0</v>
      </c>
      <c r="AQ49" s="193">
        <f>AQ44</f>
        <v>169333901</v>
      </c>
      <c r="AR49" s="193">
        <f>AR44</f>
        <v>189872653</v>
      </c>
      <c r="AS49" s="193">
        <f>AS44</f>
        <v>86785000</v>
      </c>
      <c r="AT49" s="193">
        <f>AT44</f>
        <v>86782281</v>
      </c>
      <c r="AU49" s="114">
        <f>AT49/AS49</f>
        <v>0.99996866970098519</v>
      </c>
      <c r="AV49" s="178">
        <f t="shared" si="60"/>
        <v>86782281</v>
      </c>
      <c r="AW49" s="193"/>
      <c r="AX49" s="193">
        <v>0</v>
      </c>
      <c r="AY49" s="193">
        <f t="shared" si="70"/>
        <v>608103455</v>
      </c>
      <c r="AZ49" s="193">
        <f t="shared" si="85"/>
        <v>640718447</v>
      </c>
      <c r="BA49" s="193">
        <f t="shared" si="86"/>
        <v>309576686</v>
      </c>
      <c r="BB49" s="193">
        <f t="shared" si="86"/>
        <v>307210147</v>
      </c>
      <c r="BC49" s="114">
        <f t="shared" si="74"/>
        <v>0.99235556452723317</v>
      </c>
      <c r="BD49" s="193">
        <f t="shared" si="67"/>
        <v>298423635</v>
      </c>
      <c r="BE49" s="193">
        <f t="shared" si="68"/>
        <v>6953450</v>
      </c>
      <c r="BF49" s="193">
        <f t="shared" si="69"/>
        <v>0</v>
      </c>
      <c r="BG49" s="194"/>
      <c r="BH49" s="194"/>
    </row>
    <row r="50" spans="1:60" s="202" customFormat="1" ht="15" customHeight="1" x14ac:dyDescent="0.2">
      <c r="A50" s="198"/>
      <c r="B50" s="39" t="s">
        <v>62</v>
      </c>
      <c r="C50" s="199">
        <f>C26-C14</f>
        <v>547105118</v>
      </c>
      <c r="D50" s="199">
        <f>D26-D14</f>
        <v>582437566</v>
      </c>
      <c r="E50" s="199">
        <f>E26-E14</f>
        <v>251056964</v>
      </c>
      <c r="F50" s="199">
        <f>F26-F14</f>
        <v>414023775</v>
      </c>
      <c r="G50" s="200">
        <f>F50/E50</f>
        <v>1.6491228460804617</v>
      </c>
      <c r="H50" s="199">
        <f t="shared" ref="H50:N50" si="88">H26-H14</f>
        <v>414023775</v>
      </c>
      <c r="I50" s="199">
        <f t="shared" si="88"/>
        <v>0</v>
      </c>
      <c r="J50" s="199">
        <f t="shared" si="88"/>
        <v>0</v>
      </c>
      <c r="K50" s="199">
        <f>K26-K14</f>
        <v>-139431436</v>
      </c>
      <c r="L50" s="199">
        <f>L26-L14</f>
        <v>-139861285</v>
      </c>
      <c r="M50" s="199">
        <f t="shared" si="88"/>
        <v>-68975417</v>
      </c>
      <c r="N50" s="199">
        <f t="shared" si="88"/>
        <v>-65606482</v>
      </c>
      <c r="O50" s="200">
        <f t="shared" si="71"/>
        <v>0.95115745367657578</v>
      </c>
      <c r="P50" s="199">
        <f t="shared" ref="P50:V50" si="89">P26-P14</f>
        <v>-65606482</v>
      </c>
      <c r="Q50" s="199">
        <f t="shared" si="89"/>
        <v>0</v>
      </c>
      <c r="R50" s="199">
        <f t="shared" si="89"/>
        <v>0</v>
      </c>
      <c r="S50" s="199">
        <f>S26-S14</f>
        <v>-46339000</v>
      </c>
      <c r="T50" s="199">
        <f>T26-T14</f>
        <v>-46722963</v>
      </c>
      <c r="U50" s="199">
        <f t="shared" si="89"/>
        <v>-23169680</v>
      </c>
      <c r="V50" s="199">
        <f t="shared" si="89"/>
        <v>-21125564</v>
      </c>
      <c r="W50" s="200">
        <f t="shared" si="72"/>
        <v>0.91177625241263582</v>
      </c>
      <c r="X50" s="199">
        <f t="shared" ref="X50:AD50" si="90">X26-X14</f>
        <v>-21125564</v>
      </c>
      <c r="Y50" s="199">
        <f t="shared" si="90"/>
        <v>0</v>
      </c>
      <c r="Z50" s="199">
        <f t="shared" si="90"/>
        <v>0</v>
      </c>
      <c r="AA50" s="199">
        <f>AA26-AA14</f>
        <v>-156050588</v>
      </c>
      <c r="AB50" s="199">
        <f t="shared" si="90"/>
        <v>-156346530</v>
      </c>
      <c r="AC50" s="199">
        <f t="shared" si="90"/>
        <v>-76994721</v>
      </c>
      <c r="AD50" s="199">
        <f t="shared" si="90"/>
        <v>-72462678</v>
      </c>
      <c r="AE50" s="200">
        <f t="shared" si="73"/>
        <v>0.9411382632323585</v>
      </c>
      <c r="AF50" s="199">
        <f t="shared" ref="AF50:AL50" si="91">AF26-AF14</f>
        <v>-68537237</v>
      </c>
      <c r="AG50" s="199">
        <f t="shared" si="91"/>
        <v>-3925441</v>
      </c>
      <c r="AH50" s="199">
        <f t="shared" si="91"/>
        <v>0</v>
      </c>
      <c r="AI50" s="199">
        <f>AI26-AI14</f>
        <v>-98143162</v>
      </c>
      <c r="AJ50" s="199">
        <f t="shared" si="91"/>
        <v>-104169819</v>
      </c>
      <c r="AK50" s="199">
        <f t="shared" si="91"/>
        <v>-55687888</v>
      </c>
      <c r="AL50" s="199">
        <f t="shared" si="91"/>
        <v>-52507043</v>
      </c>
      <c r="AM50" s="200">
        <v>0</v>
      </c>
      <c r="AN50" s="199">
        <f t="shared" ref="AN50:AT50" si="92">AN26-AN14</f>
        <v>-45614294</v>
      </c>
      <c r="AO50" s="199">
        <f t="shared" si="92"/>
        <v>-6892749</v>
      </c>
      <c r="AP50" s="199">
        <f t="shared" si="92"/>
        <v>0</v>
      </c>
      <c r="AQ50" s="199">
        <f>AQ26-AQ14</f>
        <v>-180577603</v>
      </c>
      <c r="AR50" s="199">
        <f t="shared" si="92"/>
        <v>-188146355</v>
      </c>
      <c r="AS50" s="199">
        <f t="shared" si="92"/>
        <v>-96585856</v>
      </c>
      <c r="AT50" s="199">
        <f t="shared" si="92"/>
        <v>-88418430</v>
      </c>
      <c r="AU50" s="200">
        <f>AT50/AS50</f>
        <v>0.91543869528888366</v>
      </c>
      <c r="AV50" s="199">
        <f>AV26-AV14</f>
        <v>-74546181</v>
      </c>
      <c r="AW50" s="199">
        <f>AW26-AW14</f>
        <v>-13872249</v>
      </c>
      <c r="AX50" s="199">
        <f>AX26-AX14</f>
        <v>0</v>
      </c>
      <c r="AY50" s="199">
        <f t="shared" si="70"/>
        <v>-73436671</v>
      </c>
      <c r="AZ50" s="199">
        <f>AR50+AJ50+AB50+T50+L50+D50</f>
        <v>-52809386</v>
      </c>
      <c r="BA50" s="199">
        <f t="shared" si="86"/>
        <v>-70356598</v>
      </c>
      <c r="BB50" s="199">
        <f t="shared" si="86"/>
        <v>113903578</v>
      </c>
      <c r="BC50" s="200">
        <f t="shared" si="74"/>
        <v>-1.6189466409390629</v>
      </c>
      <c r="BD50" s="199">
        <f t="shared" si="67"/>
        <v>138594017</v>
      </c>
      <c r="BE50" s="199">
        <f t="shared" si="68"/>
        <v>-24690439</v>
      </c>
      <c r="BF50" s="199">
        <f t="shared" si="69"/>
        <v>0</v>
      </c>
      <c r="BG50" s="201"/>
      <c r="BH50" s="201"/>
    </row>
    <row r="51" spans="1:60" s="202" customFormat="1" ht="15" customHeight="1" x14ac:dyDescent="0.2">
      <c r="A51" s="198"/>
      <c r="B51" s="39" t="s">
        <v>63</v>
      </c>
      <c r="C51" s="199">
        <f>C31-C18</f>
        <v>-29646718</v>
      </c>
      <c r="D51" s="199">
        <f t="shared" ref="D51:F52" si="93">D31-D18</f>
        <v>-37010892</v>
      </c>
      <c r="E51" s="199">
        <f t="shared" si="93"/>
        <v>-32125333</v>
      </c>
      <c r="F51" s="199">
        <f t="shared" si="93"/>
        <v>-51825867</v>
      </c>
      <c r="G51" s="200">
        <f>F51/E51</f>
        <v>1.6132398378563111</v>
      </c>
      <c r="H51" s="199">
        <f t="shared" ref="H51:J52" si="94">H31-H18</f>
        <v>-51825867</v>
      </c>
      <c r="I51" s="199">
        <f t="shared" si="94"/>
        <v>0</v>
      </c>
      <c r="J51" s="199">
        <f t="shared" si="94"/>
        <v>0</v>
      </c>
      <c r="K51" s="199">
        <f t="shared" ref="K51:N52" si="95">K31-K18</f>
        <v>-381000</v>
      </c>
      <c r="L51" s="199">
        <f t="shared" si="95"/>
        <v>-381000</v>
      </c>
      <c r="M51" s="199">
        <f t="shared" si="95"/>
        <v>-190500</v>
      </c>
      <c r="N51" s="199">
        <f t="shared" si="95"/>
        <v>-111379</v>
      </c>
      <c r="O51" s="200">
        <f t="shared" si="71"/>
        <v>0.58466666666666667</v>
      </c>
      <c r="P51" s="199">
        <f t="shared" ref="P51:V52" si="96">P31-P18</f>
        <v>-111379</v>
      </c>
      <c r="Q51" s="199">
        <f t="shared" si="96"/>
        <v>0</v>
      </c>
      <c r="R51" s="199">
        <f t="shared" si="96"/>
        <v>0</v>
      </c>
      <c r="S51" s="199">
        <f>S31-S18</f>
        <v>-900000</v>
      </c>
      <c r="T51" s="199">
        <f>T31-T18</f>
        <v>-1028000</v>
      </c>
      <c r="U51" s="199">
        <f t="shared" si="96"/>
        <v>-228000</v>
      </c>
      <c r="V51" s="199">
        <f t="shared" si="96"/>
        <v>-227215</v>
      </c>
      <c r="W51" s="200">
        <f t="shared" si="72"/>
        <v>0.99655701754385961</v>
      </c>
      <c r="X51" s="199">
        <f t="shared" ref="X51:AD52" si="97">X31-X18</f>
        <v>-227215</v>
      </c>
      <c r="Y51" s="199">
        <f t="shared" si="97"/>
        <v>0</v>
      </c>
      <c r="Z51" s="199">
        <f t="shared" si="97"/>
        <v>0</v>
      </c>
      <c r="AA51" s="199">
        <f t="shared" ref="AA51" si="98">AA30-AA18</f>
        <v>-216000</v>
      </c>
      <c r="AB51" s="199">
        <f t="shared" si="97"/>
        <v>-216000</v>
      </c>
      <c r="AC51" s="199">
        <f t="shared" si="97"/>
        <v>-216000</v>
      </c>
      <c r="AD51" s="199">
        <f t="shared" si="97"/>
        <v>-156005</v>
      </c>
      <c r="AE51" s="200">
        <f t="shared" si="73"/>
        <v>0.7222453703703704</v>
      </c>
      <c r="AF51" s="199">
        <f t="shared" ref="AF51:AL52" si="99">AF31-AF18</f>
        <v>-156005</v>
      </c>
      <c r="AG51" s="199">
        <f t="shared" si="99"/>
        <v>0</v>
      </c>
      <c r="AH51" s="199">
        <f t="shared" si="99"/>
        <v>0</v>
      </c>
      <c r="AI51" s="199">
        <f t="shared" ref="AI51" si="100">AI30-AI18</f>
        <v>-321000</v>
      </c>
      <c r="AJ51" s="199">
        <f t="shared" si="99"/>
        <v>-486111</v>
      </c>
      <c r="AK51" s="199">
        <f t="shared" si="99"/>
        <v>-342112</v>
      </c>
      <c r="AL51" s="199">
        <f t="shared" si="99"/>
        <v>-342112</v>
      </c>
      <c r="AM51" s="200">
        <v>0</v>
      </c>
      <c r="AN51" s="199">
        <f t="shared" ref="AN51:AT52" si="101">AN31-AN18</f>
        <v>-281411</v>
      </c>
      <c r="AO51" s="199">
        <f t="shared" si="101"/>
        <v>-60701</v>
      </c>
      <c r="AP51" s="199">
        <f t="shared" si="101"/>
        <v>0</v>
      </c>
      <c r="AQ51" s="199">
        <f>AQ31-AQ18</f>
        <v>-2654300</v>
      </c>
      <c r="AR51" s="199">
        <f t="shared" si="101"/>
        <v>-15624300</v>
      </c>
      <c r="AS51" s="199">
        <f t="shared" si="101"/>
        <v>-4097146</v>
      </c>
      <c r="AT51" s="199">
        <f t="shared" si="101"/>
        <v>-2543246</v>
      </c>
      <c r="AU51" s="200">
        <f>AT51/AS51</f>
        <v>0.62073599525132861</v>
      </c>
      <c r="AV51" s="199">
        <f t="shared" ref="AV51:AX52" si="102">AV31-AV18</f>
        <v>-1008792</v>
      </c>
      <c r="AW51" s="199">
        <f t="shared" si="102"/>
        <v>-1534454</v>
      </c>
      <c r="AX51" s="199">
        <f t="shared" si="102"/>
        <v>0</v>
      </c>
      <c r="AY51" s="199">
        <f t="shared" si="70"/>
        <v>-34119018</v>
      </c>
      <c r="AZ51" s="199">
        <f>AR51+AJ51+AB51+T51+L51+D51</f>
        <v>-54746303</v>
      </c>
      <c r="BA51" s="199">
        <f t="shared" si="86"/>
        <v>-37199091</v>
      </c>
      <c r="BB51" s="199">
        <f t="shared" si="86"/>
        <v>-55205824</v>
      </c>
      <c r="BC51" s="200">
        <f t="shared" si="74"/>
        <v>1.4840637906985414</v>
      </c>
      <c r="BD51" s="199">
        <f t="shared" si="67"/>
        <v>-53610669</v>
      </c>
      <c r="BE51" s="199">
        <f t="shared" si="68"/>
        <v>-1595155</v>
      </c>
      <c r="BF51" s="199">
        <f t="shared" si="69"/>
        <v>0</v>
      </c>
      <c r="BG51" s="201"/>
      <c r="BH51" s="201"/>
    </row>
    <row r="52" spans="1:60" s="208" customFormat="1" ht="22.5" customHeight="1" x14ac:dyDescent="0.2">
      <c r="A52" s="203" t="s">
        <v>28</v>
      </c>
      <c r="B52" s="204" t="s">
        <v>0</v>
      </c>
      <c r="C52" s="205">
        <f>C32-C19</f>
        <v>517458400</v>
      </c>
      <c r="D52" s="205">
        <f t="shared" si="93"/>
        <v>545426674</v>
      </c>
      <c r="E52" s="205">
        <f t="shared" si="93"/>
        <v>218931631</v>
      </c>
      <c r="F52" s="205">
        <f t="shared" si="93"/>
        <v>362197908</v>
      </c>
      <c r="G52" s="206">
        <f>F52/E52</f>
        <v>1.6543882048729632</v>
      </c>
      <c r="H52" s="205">
        <f t="shared" si="94"/>
        <v>362197908</v>
      </c>
      <c r="I52" s="205">
        <f t="shared" si="94"/>
        <v>0</v>
      </c>
      <c r="J52" s="205">
        <f t="shared" si="94"/>
        <v>0</v>
      </c>
      <c r="K52" s="205">
        <f t="shared" si="95"/>
        <v>-139812436</v>
      </c>
      <c r="L52" s="205">
        <f t="shared" si="95"/>
        <v>-140242285</v>
      </c>
      <c r="M52" s="205">
        <f t="shared" si="95"/>
        <v>-69165917</v>
      </c>
      <c r="N52" s="205">
        <f t="shared" si="95"/>
        <v>-65717861</v>
      </c>
      <c r="O52" s="206">
        <f t="shared" si="71"/>
        <v>0.95014804762871863</v>
      </c>
      <c r="P52" s="205">
        <f t="shared" si="96"/>
        <v>-65717861</v>
      </c>
      <c r="Q52" s="205">
        <f t="shared" si="96"/>
        <v>0</v>
      </c>
      <c r="R52" s="205">
        <f t="shared" si="96"/>
        <v>0</v>
      </c>
      <c r="S52" s="205">
        <f>S32-S19</f>
        <v>-47239000</v>
      </c>
      <c r="T52" s="205">
        <f>T32-T19</f>
        <v>-47750963</v>
      </c>
      <c r="U52" s="205">
        <f t="shared" si="96"/>
        <v>-23397680</v>
      </c>
      <c r="V52" s="205">
        <f t="shared" si="96"/>
        <v>-21352779</v>
      </c>
      <c r="W52" s="206">
        <f t="shared" si="72"/>
        <v>0.91260240331520048</v>
      </c>
      <c r="X52" s="205">
        <f t="shared" si="97"/>
        <v>-21352779</v>
      </c>
      <c r="Y52" s="205">
        <f t="shared" si="97"/>
        <v>0</v>
      </c>
      <c r="Z52" s="205">
        <f t="shared" si="97"/>
        <v>0</v>
      </c>
      <c r="AA52" s="205">
        <f t="shared" si="97"/>
        <v>-156266588</v>
      </c>
      <c r="AB52" s="205">
        <f t="shared" si="97"/>
        <v>-156562530</v>
      </c>
      <c r="AC52" s="205">
        <f t="shared" si="97"/>
        <v>-77210721</v>
      </c>
      <c r="AD52" s="205">
        <f t="shared" si="97"/>
        <v>-72618683</v>
      </c>
      <c r="AE52" s="206">
        <f t="shared" si="73"/>
        <v>0.94052590183687057</v>
      </c>
      <c r="AF52" s="205">
        <f t="shared" si="99"/>
        <v>-68693242</v>
      </c>
      <c r="AG52" s="205">
        <f t="shared" si="99"/>
        <v>-3925441</v>
      </c>
      <c r="AH52" s="205">
        <f t="shared" si="99"/>
        <v>0</v>
      </c>
      <c r="AI52" s="205">
        <f t="shared" si="99"/>
        <v>-98464162</v>
      </c>
      <c r="AJ52" s="205">
        <f t="shared" si="99"/>
        <v>-104655930</v>
      </c>
      <c r="AK52" s="205">
        <f t="shared" si="99"/>
        <v>-56030000</v>
      </c>
      <c r="AL52" s="205">
        <f t="shared" si="99"/>
        <v>-52849155</v>
      </c>
      <c r="AM52" s="206">
        <f>AL52/AK52</f>
        <v>0.94322960913796183</v>
      </c>
      <c r="AN52" s="205">
        <f t="shared" si="101"/>
        <v>-45895705</v>
      </c>
      <c r="AO52" s="205">
        <f t="shared" si="101"/>
        <v>-6953450</v>
      </c>
      <c r="AP52" s="205">
        <f t="shared" si="101"/>
        <v>0</v>
      </c>
      <c r="AQ52" s="205">
        <f>AQ32-AQ19</f>
        <v>-183231903</v>
      </c>
      <c r="AR52" s="205">
        <f t="shared" si="101"/>
        <v>-203770655</v>
      </c>
      <c r="AS52" s="205">
        <f t="shared" si="101"/>
        <v>-100683002</v>
      </c>
      <c r="AT52" s="205">
        <f t="shared" si="101"/>
        <v>-90961676</v>
      </c>
      <c r="AU52" s="206">
        <f>AT52/AS52</f>
        <v>0.90344620435532896</v>
      </c>
      <c r="AV52" s="205">
        <f t="shared" si="102"/>
        <v>-75554973</v>
      </c>
      <c r="AW52" s="205">
        <f t="shared" si="102"/>
        <v>-15406703</v>
      </c>
      <c r="AX52" s="205">
        <f t="shared" si="102"/>
        <v>0</v>
      </c>
      <c r="AY52" s="205">
        <f t="shared" si="70"/>
        <v>-107555689</v>
      </c>
      <c r="AZ52" s="205">
        <f>AR52+AJ52+AB52+T52+L52+D52</f>
        <v>-107555689</v>
      </c>
      <c r="BA52" s="205">
        <f t="shared" si="86"/>
        <v>-107555689</v>
      </c>
      <c r="BB52" s="205">
        <f t="shared" si="86"/>
        <v>58697754</v>
      </c>
      <c r="BC52" s="206">
        <f t="shared" si="74"/>
        <v>-0.54574290347393895</v>
      </c>
      <c r="BD52" s="205">
        <f t="shared" si="67"/>
        <v>84983348</v>
      </c>
      <c r="BE52" s="205">
        <f t="shared" si="68"/>
        <v>-26285594</v>
      </c>
      <c r="BF52" s="205">
        <f t="shared" si="69"/>
        <v>0</v>
      </c>
      <c r="BG52" s="207"/>
      <c r="BH52" s="207"/>
    </row>
    <row r="53" spans="1:60" s="208" customFormat="1" ht="21.75" customHeight="1" x14ac:dyDescent="0.2">
      <c r="A53" s="203" t="s">
        <v>3</v>
      </c>
      <c r="B53" s="209" t="s">
        <v>6</v>
      </c>
      <c r="C53" s="205">
        <f>C46-C37</f>
        <v>-517458400</v>
      </c>
      <c r="D53" s="205">
        <f>D46-D37</f>
        <v>-545426674</v>
      </c>
      <c r="E53" s="205">
        <f>E46-E37</f>
        <v>-218931631</v>
      </c>
      <c r="F53" s="205">
        <f>F46-F37</f>
        <v>-215013172</v>
      </c>
      <c r="G53" s="206">
        <f>F53/E53</f>
        <v>0.98210190559444566</v>
      </c>
      <c r="H53" s="205">
        <f t="shared" ref="H53:N53" si="103">H46-H37</f>
        <v>-215013172</v>
      </c>
      <c r="I53" s="205">
        <f t="shared" si="103"/>
        <v>0</v>
      </c>
      <c r="J53" s="205">
        <f t="shared" si="103"/>
        <v>0</v>
      </c>
      <c r="K53" s="205">
        <f t="shared" si="103"/>
        <v>139812436</v>
      </c>
      <c r="L53" s="205">
        <f t="shared" si="103"/>
        <v>140242285</v>
      </c>
      <c r="M53" s="205">
        <f t="shared" si="103"/>
        <v>69165917</v>
      </c>
      <c r="N53" s="205">
        <f t="shared" si="103"/>
        <v>66770083</v>
      </c>
      <c r="O53" s="206">
        <f t="shared" si="71"/>
        <v>0.96536106070855676</v>
      </c>
      <c r="P53" s="205">
        <f t="shared" ref="P53:V53" si="104">P46-P37</f>
        <v>66770083</v>
      </c>
      <c r="Q53" s="205">
        <f t="shared" si="104"/>
        <v>0</v>
      </c>
      <c r="R53" s="205">
        <f t="shared" si="104"/>
        <v>0</v>
      </c>
      <c r="S53" s="205">
        <f>S46-S37</f>
        <v>47239000</v>
      </c>
      <c r="T53" s="205">
        <f>T46-T37</f>
        <v>47750963</v>
      </c>
      <c r="U53" s="205">
        <f t="shared" si="104"/>
        <v>23397680</v>
      </c>
      <c r="V53" s="205">
        <f t="shared" si="104"/>
        <v>21854800</v>
      </c>
      <c r="W53" s="206">
        <f t="shared" si="72"/>
        <v>0.93405841946722923</v>
      </c>
      <c r="X53" s="205">
        <f t="shared" ref="X53:AD53" si="105">X46-X37</f>
        <v>21854800</v>
      </c>
      <c r="Y53" s="205">
        <f t="shared" si="105"/>
        <v>0</v>
      </c>
      <c r="Z53" s="205">
        <f t="shared" si="105"/>
        <v>0</v>
      </c>
      <c r="AA53" s="205">
        <f>AA46-AA37</f>
        <v>156266588</v>
      </c>
      <c r="AB53" s="205">
        <f t="shared" si="105"/>
        <v>156562530</v>
      </c>
      <c r="AC53" s="205">
        <f t="shared" si="105"/>
        <v>77210721</v>
      </c>
      <c r="AD53" s="205">
        <f t="shared" si="105"/>
        <v>75969220</v>
      </c>
      <c r="AE53" s="206">
        <f t="shared" si="73"/>
        <v>0.9839206138225286</v>
      </c>
      <c r="AF53" s="205">
        <f t="shared" ref="AF53:AL53" si="106">AF46-AF37</f>
        <v>72043779</v>
      </c>
      <c r="AG53" s="205">
        <f t="shared" si="106"/>
        <v>3925441</v>
      </c>
      <c r="AH53" s="205">
        <f t="shared" si="106"/>
        <v>0</v>
      </c>
      <c r="AI53" s="205">
        <f>AI46-AI37</f>
        <v>98464162</v>
      </c>
      <c r="AJ53" s="205">
        <f t="shared" si="106"/>
        <v>104655930</v>
      </c>
      <c r="AK53" s="205">
        <f t="shared" si="106"/>
        <v>56030000</v>
      </c>
      <c r="AL53" s="205">
        <f t="shared" si="106"/>
        <v>58846395</v>
      </c>
      <c r="AM53" s="206">
        <f>AL53/AK53</f>
        <v>1.0502658397287168</v>
      </c>
      <c r="AN53" s="205">
        <f t="shared" ref="AN53:AT53" si="107">AN46-AN37</f>
        <v>51892945</v>
      </c>
      <c r="AO53" s="205">
        <f t="shared" si="107"/>
        <v>6953450</v>
      </c>
      <c r="AP53" s="205">
        <f t="shared" si="107"/>
        <v>0</v>
      </c>
      <c r="AQ53" s="205">
        <f>AQ46-AQ37</f>
        <v>183231903</v>
      </c>
      <c r="AR53" s="205">
        <f t="shared" si="107"/>
        <v>203770655</v>
      </c>
      <c r="AS53" s="205">
        <f t="shared" si="107"/>
        <v>100683002</v>
      </c>
      <c r="AT53" s="205">
        <f t="shared" si="107"/>
        <v>100680283</v>
      </c>
      <c r="AU53" s="206">
        <f>AT53/AS53</f>
        <v>0.99997299444845711</v>
      </c>
      <c r="AV53" s="205">
        <f>AV46-AV37</f>
        <v>100680283</v>
      </c>
      <c r="AW53" s="205">
        <f>AW46-AW37</f>
        <v>0</v>
      </c>
      <c r="AX53" s="205">
        <f>AX46-AX37</f>
        <v>0</v>
      </c>
      <c r="AY53" s="205">
        <f t="shared" si="70"/>
        <v>107555689</v>
      </c>
      <c r="AZ53" s="205">
        <f>AR53+AJ53+AB53+T53+L53+D53</f>
        <v>107555689</v>
      </c>
      <c r="BA53" s="205">
        <f t="shared" si="86"/>
        <v>107555689</v>
      </c>
      <c r="BB53" s="205">
        <f t="shared" si="86"/>
        <v>109107609</v>
      </c>
      <c r="BC53" s="206">
        <f t="shared" si="74"/>
        <v>1.0144289903623787</v>
      </c>
      <c r="BD53" s="205">
        <f t="shared" si="67"/>
        <v>98228718</v>
      </c>
      <c r="BE53" s="205">
        <f t="shared" si="68"/>
        <v>10878891</v>
      </c>
      <c r="BF53" s="205">
        <f t="shared" si="69"/>
        <v>0</v>
      </c>
      <c r="BG53" s="207"/>
      <c r="BH53" s="207"/>
    </row>
    <row r="54" spans="1:60" s="32" customFormat="1" ht="12.75" customHeight="1" x14ac:dyDescent="0.2">
      <c r="A54" s="166" t="s">
        <v>5</v>
      </c>
      <c r="B54" s="211" t="s">
        <v>65</v>
      </c>
      <c r="C54" s="213"/>
      <c r="D54" s="214"/>
      <c r="E54" s="214"/>
      <c r="F54" s="214"/>
      <c r="G54" s="215"/>
      <c r="H54" s="214">
        <f>D54-I54-J54</f>
        <v>0</v>
      </c>
      <c r="I54" s="216"/>
      <c r="J54" s="216"/>
      <c r="K54" s="213"/>
      <c r="L54" s="213"/>
      <c r="M54" s="214"/>
      <c r="N54" s="214"/>
      <c r="O54" s="215"/>
      <c r="P54" s="214">
        <f>L54-Q54-R54</f>
        <v>0</v>
      </c>
      <c r="Q54" s="216"/>
      <c r="R54" s="216"/>
      <c r="S54" s="214"/>
      <c r="T54" s="214"/>
      <c r="U54" s="214"/>
      <c r="V54" s="214"/>
      <c r="W54" s="215"/>
      <c r="X54" s="214">
        <f>T54-Y54-Z54</f>
        <v>0</v>
      </c>
      <c r="Y54" s="216"/>
      <c r="Z54" s="216"/>
      <c r="AA54" s="214"/>
      <c r="AB54" s="214"/>
      <c r="AC54" s="214"/>
      <c r="AD54" s="214"/>
      <c r="AE54" s="215"/>
      <c r="AF54" s="214">
        <f>AB54-AG54-AH54</f>
        <v>0</v>
      </c>
      <c r="AG54" s="216"/>
      <c r="AH54" s="216"/>
      <c r="AI54" s="214"/>
      <c r="AJ54" s="214"/>
      <c r="AK54" s="214"/>
      <c r="AL54" s="214"/>
      <c r="AM54" s="215"/>
      <c r="AN54" s="214">
        <f>AJ54-AO54-AP54</f>
        <v>0</v>
      </c>
      <c r="AO54" s="216"/>
      <c r="AP54" s="216"/>
      <c r="AQ54" s="214"/>
      <c r="AR54" s="214"/>
      <c r="AS54" s="214"/>
      <c r="AT54" s="214"/>
      <c r="AU54" s="215"/>
      <c r="AV54" s="214">
        <f>AR54-AW54-AX54</f>
        <v>0</v>
      </c>
      <c r="AW54" s="216"/>
      <c r="AX54" s="216"/>
      <c r="AY54" s="214"/>
      <c r="AZ54" s="214"/>
      <c r="BA54" s="214"/>
      <c r="BB54" s="214"/>
      <c r="BC54" s="215"/>
      <c r="BD54" s="214"/>
      <c r="BE54" s="214"/>
      <c r="BF54" s="214"/>
      <c r="BG54" s="210"/>
      <c r="BH54" s="210"/>
    </row>
    <row r="55" spans="1:60" s="179" customFormat="1" ht="12" x14ac:dyDescent="0.2">
      <c r="A55" s="173"/>
      <c r="B55" s="212" t="s">
        <v>72</v>
      </c>
      <c r="C55" s="44">
        <f>1+1+1+4+4+9</f>
        <v>20</v>
      </c>
      <c r="D55" s="44">
        <v>20</v>
      </c>
      <c r="E55" s="44">
        <v>20</v>
      </c>
      <c r="F55" s="44">
        <v>20</v>
      </c>
      <c r="G55" s="114">
        <f>F55/E55</f>
        <v>1</v>
      </c>
      <c r="H55" s="44">
        <f>F55</f>
        <v>20</v>
      </c>
      <c r="I55" s="115"/>
      <c r="J55" s="115"/>
      <c r="K55" s="44">
        <f>12+4+8+1+8</f>
        <v>33</v>
      </c>
      <c r="L55" s="44">
        <f>12+4+8+1+8</f>
        <v>33</v>
      </c>
      <c r="M55" s="44">
        <v>33</v>
      </c>
      <c r="N55" s="44">
        <v>33</v>
      </c>
      <c r="O55" s="114">
        <f>N55/M55</f>
        <v>1</v>
      </c>
      <c r="P55" s="44">
        <f>N55</f>
        <v>33</v>
      </c>
      <c r="Q55" s="115"/>
      <c r="R55" s="115"/>
      <c r="S55" s="44">
        <v>6</v>
      </c>
      <c r="T55" s="44">
        <v>6</v>
      </c>
      <c r="U55" s="44">
        <v>6</v>
      </c>
      <c r="V55" s="44">
        <v>7</v>
      </c>
      <c r="W55" s="114">
        <f>V55/U55</f>
        <v>1.1666666666666667</v>
      </c>
      <c r="X55" s="44">
        <f>V55</f>
        <v>7</v>
      </c>
      <c r="Y55" s="115"/>
      <c r="Z55" s="115"/>
      <c r="AA55" s="44">
        <v>37</v>
      </c>
      <c r="AB55" s="44">
        <v>37</v>
      </c>
      <c r="AC55" s="44">
        <v>37</v>
      </c>
      <c r="AD55" s="44">
        <v>37</v>
      </c>
      <c r="AE55" s="114">
        <f>AD55/AC55</f>
        <v>1</v>
      </c>
      <c r="AF55" s="44">
        <f>AB55-AG55-AH55</f>
        <v>34</v>
      </c>
      <c r="AG55" s="115">
        <v>3</v>
      </c>
      <c r="AH55" s="115"/>
      <c r="AI55" s="44">
        <v>30</v>
      </c>
      <c r="AJ55" s="217">
        <v>30</v>
      </c>
      <c r="AK55" s="217">
        <v>30</v>
      </c>
      <c r="AL55" s="217">
        <v>30</v>
      </c>
      <c r="AM55" s="114">
        <f>AL55/AK55</f>
        <v>1</v>
      </c>
      <c r="AN55" s="116">
        <f>AL55-AO55</f>
        <v>26</v>
      </c>
      <c r="AO55" s="115">
        <v>4</v>
      </c>
      <c r="AP55" s="115">
        <v>0</v>
      </c>
      <c r="AQ55" s="44">
        <v>46</v>
      </c>
      <c r="AR55" s="44">
        <v>46</v>
      </c>
      <c r="AS55" s="44">
        <v>46</v>
      </c>
      <c r="AT55" s="44">
        <v>46</v>
      </c>
      <c r="AU55" s="114">
        <f>AT55/AS55</f>
        <v>1</v>
      </c>
      <c r="AV55" s="44">
        <f>AR55-AW55-AX55</f>
        <v>46</v>
      </c>
      <c r="AW55" s="115"/>
      <c r="AX55" s="115"/>
      <c r="AY55" s="44">
        <f t="shared" ref="AY55:AZ57" si="108">AQ55+AI55+AA55+S55+K55+C55</f>
        <v>172</v>
      </c>
      <c r="AZ55" s="44">
        <f t="shared" si="108"/>
        <v>172</v>
      </c>
      <c r="BA55" s="44">
        <f t="shared" ref="BA55:BB57" si="109">AS55+AK55+AC55+U55+M55+E55</f>
        <v>172</v>
      </c>
      <c r="BB55" s="44">
        <f t="shared" si="109"/>
        <v>173</v>
      </c>
      <c r="BC55" s="114">
        <f>BB55/BA55</f>
        <v>1.0058139534883721</v>
      </c>
      <c r="BD55" s="44">
        <f t="shared" ref="BD55:BF57" si="110">AV55+AN55+AF55+X55+P55+H55</f>
        <v>166</v>
      </c>
      <c r="BE55" s="44">
        <f t="shared" si="110"/>
        <v>7</v>
      </c>
      <c r="BF55" s="44">
        <f t="shared" si="110"/>
        <v>0</v>
      </c>
      <c r="BG55" s="117"/>
      <c r="BH55" s="117"/>
    </row>
    <row r="56" spans="1:60" s="179" customFormat="1" ht="12" x14ac:dyDescent="0.2">
      <c r="A56" s="173"/>
      <c r="B56" s="212" t="s">
        <v>66</v>
      </c>
      <c r="C56" s="44">
        <v>257</v>
      </c>
      <c r="D56" s="44">
        <v>257</v>
      </c>
      <c r="E56" s="44">
        <v>257</v>
      </c>
      <c r="F56" s="51">
        <v>257</v>
      </c>
      <c r="G56" s="114">
        <f>F56/E56</f>
        <v>1</v>
      </c>
      <c r="H56" s="44">
        <f>F56</f>
        <v>257</v>
      </c>
      <c r="I56" s="115"/>
      <c r="J56" s="115"/>
      <c r="K56" s="44">
        <v>0</v>
      </c>
      <c r="L56" s="44">
        <v>0</v>
      </c>
      <c r="M56" s="44">
        <v>0</v>
      </c>
      <c r="N56" s="44">
        <v>0</v>
      </c>
      <c r="O56" s="114">
        <v>0</v>
      </c>
      <c r="P56" s="44">
        <v>0</v>
      </c>
      <c r="Q56" s="115"/>
      <c r="R56" s="115"/>
      <c r="S56" s="44">
        <v>2</v>
      </c>
      <c r="T56" s="44">
        <v>2</v>
      </c>
      <c r="U56" s="44">
        <v>2</v>
      </c>
      <c r="V56" s="44">
        <v>3</v>
      </c>
      <c r="W56" s="114">
        <f>V56/U56</f>
        <v>1.5</v>
      </c>
      <c r="X56" s="44">
        <f>V56</f>
        <v>3</v>
      </c>
      <c r="Y56" s="115"/>
      <c r="Z56" s="115"/>
      <c r="AA56" s="44">
        <v>7</v>
      </c>
      <c r="AB56" s="44">
        <v>7</v>
      </c>
      <c r="AC56" s="44">
        <v>7</v>
      </c>
      <c r="AD56" s="44">
        <v>7</v>
      </c>
      <c r="AE56" s="114">
        <f>AD56/AC56</f>
        <v>1</v>
      </c>
      <c r="AF56" s="44">
        <f>AB56-AG56-AH56</f>
        <v>7</v>
      </c>
      <c r="AG56" s="115"/>
      <c r="AH56" s="115"/>
      <c r="AI56" s="44">
        <v>5</v>
      </c>
      <c r="AJ56" s="217">
        <v>5</v>
      </c>
      <c r="AK56" s="217">
        <v>5</v>
      </c>
      <c r="AL56" s="217">
        <v>5</v>
      </c>
      <c r="AM56" s="114">
        <f>AL56/AK56</f>
        <v>1</v>
      </c>
      <c r="AN56" s="116">
        <f>AL56-AO56</f>
        <v>5</v>
      </c>
      <c r="AO56" s="115"/>
      <c r="AP56" s="115"/>
      <c r="AQ56" s="44">
        <v>42</v>
      </c>
      <c r="AR56" s="44">
        <v>42</v>
      </c>
      <c r="AS56" s="44">
        <v>42</v>
      </c>
      <c r="AT56" s="44">
        <v>43</v>
      </c>
      <c r="AU56" s="114">
        <f>AT56/AS56</f>
        <v>1.0238095238095237</v>
      </c>
      <c r="AV56" s="44">
        <v>0</v>
      </c>
      <c r="AW56" s="115">
        <v>43</v>
      </c>
      <c r="AX56" s="115"/>
      <c r="AY56" s="44">
        <f t="shared" si="108"/>
        <v>313</v>
      </c>
      <c r="AZ56" s="44">
        <f t="shared" si="108"/>
        <v>313</v>
      </c>
      <c r="BA56" s="44">
        <f t="shared" si="109"/>
        <v>313</v>
      </c>
      <c r="BB56" s="44">
        <f t="shared" si="109"/>
        <v>315</v>
      </c>
      <c r="BC56" s="114">
        <f>BB56/BA56</f>
        <v>1.0063897763578276</v>
      </c>
      <c r="BD56" s="44">
        <f t="shared" si="110"/>
        <v>272</v>
      </c>
      <c r="BE56" s="44">
        <f t="shared" si="110"/>
        <v>43</v>
      </c>
      <c r="BF56" s="44">
        <f t="shared" si="110"/>
        <v>0</v>
      </c>
      <c r="BG56" s="117"/>
      <c r="BH56" s="117"/>
    </row>
    <row r="57" spans="1:60" s="179" customFormat="1" ht="12" x14ac:dyDescent="0.2">
      <c r="A57" s="173"/>
      <c r="B57" s="212" t="s">
        <v>71</v>
      </c>
      <c r="C57" s="44">
        <v>0</v>
      </c>
      <c r="D57" s="44">
        <v>0</v>
      </c>
      <c r="E57" s="44">
        <v>0</v>
      </c>
      <c r="F57" s="44">
        <v>0</v>
      </c>
      <c r="G57" s="114">
        <v>0</v>
      </c>
      <c r="H57" s="44">
        <f>F57</f>
        <v>0</v>
      </c>
      <c r="I57" s="115"/>
      <c r="J57" s="115"/>
      <c r="K57" s="44">
        <v>2</v>
      </c>
      <c r="L57" s="44">
        <v>2</v>
      </c>
      <c r="M57" s="44">
        <v>2</v>
      </c>
      <c r="N57" s="44">
        <v>2</v>
      </c>
      <c r="O57" s="114">
        <f>N57/M57</f>
        <v>1</v>
      </c>
      <c r="P57" s="44">
        <f>L57-Q57-R57</f>
        <v>2</v>
      </c>
      <c r="Q57" s="115"/>
      <c r="R57" s="115"/>
      <c r="S57" s="44">
        <v>0</v>
      </c>
      <c r="T57" s="44">
        <v>0</v>
      </c>
      <c r="U57" s="44">
        <v>0</v>
      </c>
      <c r="V57" s="44">
        <v>0</v>
      </c>
      <c r="W57" s="114">
        <v>0</v>
      </c>
      <c r="X57" s="44">
        <v>0</v>
      </c>
      <c r="Y57" s="115"/>
      <c r="Z57" s="115"/>
      <c r="AA57" s="44">
        <v>2</v>
      </c>
      <c r="AB57" s="44">
        <v>2</v>
      </c>
      <c r="AC57" s="44">
        <v>2</v>
      </c>
      <c r="AD57" s="44">
        <v>2</v>
      </c>
      <c r="AE57" s="114">
        <f>AD57/AC57</f>
        <v>1</v>
      </c>
      <c r="AF57" s="44">
        <f>AB57-AG57-AH57</f>
        <v>2</v>
      </c>
      <c r="AG57" s="115"/>
      <c r="AH57" s="115"/>
      <c r="AI57" s="44">
        <v>1</v>
      </c>
      <c r="AJ57" s="217">
        <v>1</v>
      </c>
      <c r="AK57" s="217">
        <v>1</v>
      </c>
      <c r="AL57" s="217">
        <v>1</v>
      </c>
      <c r="AM57" s="114">
        <v>0</v>
      </c>
      <c r="AN57" s="116">
        <f>AL57-AO57</f>
        <v>1</v>
      </c>
      <c r="AO57" s="115"/>
      <c r="AP57" s="115"/>
      <c r="AQ57" s="44">
        <v>3</v>
      </c>
      <c r="AR57" s="44">
        <v>3</v>
      </c>
      <c r="AS57" s="44">
        <v>3</v>
      </c>
      <c r="AT57" s="44">
        <v>3</v>
      </c>
      <c r="AU57" s="114">
        <f>AT57/AS57</f>
        <v>1</v>
      </c>
      <c r="AV57" s="44">
        <f>AR57-AW57-AX57</f>
        <v>3</v>
      </c>
      <c r="AW57" s="115"/>
      <c r="AX57" s="115"/>
      <c r="AY57" s="44">
        <f t="shared" si="108"/>
        <v>8</v>
      </c>
      <c r="AZ57" s="44">
        <f t="shared" si="108"/>
        <v>8</v>
      </c>
      <c r="BA57" s="44">
        <f t="shared" si="109"/>
        <v>8</v>
      </c>
      <c r="BB57" s="44">
        <f t="shared" si="109"/>
        <v>8</v>
      </c>
      <c r="BC57" s="114">
        <f>BB57/BA57</f>
        <v>1</v>
      </c>
      <c r="BD57" s="44">
        <f t="shared" si="110"/>
        <v>8</v>
      </c>
      <c r="BE57" s="44">
        <f t="shared" si="110"/>
        <v>0</v>
      </c>
      <c r="BF57" s="44">
        <f t="shared" si="110"/>
        <v>0</v>
      </c>
      <c r="BG57" s="117"/>
      <c r="BH57" s="117"/>
    </row>
    <row r="58" spans="1:60" x14ac:dyDescent="0.2">
      <c r="B58" s="45"/>
      <c r="C58" s="4"/>
      <c r="D58" s="4"/>
      <c r="E58" s="4"/>
      <c r="F58" s="4"/>
      <c r="H58" s="66"/>
      <c r="I58" s="3"/>
      <c r="J58" s="3"/>
      <c r="K58" s="4"/>
      <c r="L58" s="4"/>
      <c r="M58" s="4"/>
      <c r="N58" s="4"/>
      <c r="P58" s="49"/>
      <c r="Q58" s="3"/>
      <c r="R58" s="3"/>
      <c r="S58" s="117"/>
      <c r="T58" s="4"/>
      <c r="U58" s="4"/>
      <c r="V58" s="4"/>
      <c r="X58" s="49"/>
      <c r="Y58" s="3"/>
      <c r="Z58" s="3"/>
      <c r="AA58" s="4"/>
      <c r="AB58" s="4"/>
      <c r="AC58" s="4"/>
      <c r="AD58" s="4"/>
      <c r="AF58" s="49"/>
      <c r="AG58" s="3"/>
      <c r="AH58" s="3"/>
      <c r="AI58" s="4"/>
      <c r="AJ58" s="4"/>
      <c r="AK58" s="4"/>
      <c r="AL58" s="4"/>
      <c r="AN58" s="49"/>
      <c r="AO58" s="3"/>
      <c r="AP58" s="3"/>
      <c r="AQ58" s="4"/>
      <c r="AR58" s="4"/>
      <c r="AS58" s="4"/>
      <c r="AT58" s="4"/>
      <c r="AV58" s="66"/>
      <c r="AW58" s="3"/>
      <c r="AX58" s="3"/>
      <c r="AY58" s="4"/>
      <c r="AZ58" s="4"/>
      <c r="BA58" s="4"/>
      <c r="BB58" s="4"/>
      <c r="BD58" s="49"/>
      <c r="BE58" s="3"/>
      <c r="BF58" s="3"/>
      <c r="BG58" s="3"/>
      <c r="BH58" s="3"/>
    </row>
    <row r="59" spans="1:60" x14ac:dyDescent="0.2">
      <c r="C59" s="4"/>
      <c r="D59" s="4"/>
      <c r="E59" s="4"/>
      <c r="F59" s="4"/>
      <c r="H59" s="66"/>
      <c r="I59" s="3"/>
      <c r="J59" s="3"/>
      <c r="K59" s="4"/>
      <c r="L59" s="4"/>
      <c r="M59" s="4"/>
      <c r="N59" s="4"/>
      <c r="P59" s="49"/>
      <c r="Q59" s="3"/>
      <c r="R59" s="3"/>
      <c r="S59" s="4"/>
      <c r="T59" s="4"/>
      <c r="U59" s="4"/>
      <c r="V59" s="4"/>
      <c r="X59" s="49"/>
      <c r="Y59" s="3"/>
      <c r="Z59" s="3"/>
      <c r="AA59" s="4"/>
      <c r="AB59" s="4"/>
      <c r="AC59" s="4"/>
      <c r="AD59" s="4"/>
      <c r="AF59" s="49"/>
      <c r="AG59" s="3"/>
      <c r="AH59" s="3"/>
      <c r="AI59" s="4"/>
      <c r="AJ59" s="4"/>
      <c r="AK59" s="4"/>
      <c r="AL59" s="4"/>
      <c r="AN59" s="49"/>
      <c r="AO59" s="3"/>
      <c r="AP59" s="3"/>
      <c r="AQ59" s="4"/>
      <c r="AR59" s="4"/>
      <c r="AS59" s="4"/>
      <c r="AT59" s="4"/>
      <c r="AV59" s="66"/>
      <c r="AW59" s="3"/>
      <c r="AX59" s="3"/>
      <c r="AY59" s="4"/>
      <c r="AZ59" s="4"/>
      <c r="BA59" s="4"/>
      <c r="BB59" s="4"/>
      <c r="BD59" s="49"/>
      <c r="BE59" s="3"/>
      <c r="BF59" s="3"/>
      <c r="BG59" s="3"/>
      <c r="BH59" s="3"/>
    </row>
    <row r="60" spans="1:60" x14ac:dyDescent="0.2">
      <c r="C60" s="4"/>
      <c r="D60" s="4"/>
      <c r="E60" s="4"/>
      <c r="F60" s="4"/>
      <c r="H60" s="66"/>
      <c r="I60" s="3"/>
      <c r="J60" s="3"/>
      <c r="K60" s="4"/>
      <c r="L60" s="4"/>
      <c r="M60" s="4"/>
      <c r="N60" s="4"/>
      <c r="P60" s="49"/>
      <c r="Q60" s="3"/>
      <c r="R60" s="3"/>
      <c r="S60" s="4"/>
      <c r="T60" s="4"/>
      <c r="U60" s="4"/>
      <c r="V60" s="4"/>
      <c r="X60" s="49"/>
      <c r="Y60" s="3"/>
      <c r="Z60" s="3"/>
      <c r="AA60" s="4"/>
      <c r="AB60" s="4"/>
      <c r="AC60" s="4"/>
      <c r="AD60" s="4"/>
      <c r="AF60" s="49"/>
      <c r="AG60" s="3"/>
      <c r="AH60" s="3"/>
      <c r="AI60" s="4"/>
      <c r="AJ60" s="4"/>
      <c r="AK60" s="4"/>
      <c r="AL60" s="4"/>
      <c r="AN60" s="49"/>
      <c r="AO60" s="3"/>
      <c r="AP60" s="3"/>
      <c r="AQ60" s="4"/>
      <c r="AR60" s="4"/>
      <c r="AS60" s="4"/>
      <c r="AT60" s="4"/>
      <c r="AV60" s="66"/>
      <c r="AW60" s="3"/>
      <c r="AX60" s="3"/>
      <c r="AY60" s="4"/>
      <c r="AZ60" s="4"/>
      <c r="BA60" s="4"/>
      <c r="BB60" s="4"/>
      <c r="BD60" s="49"/>
      <c r="BE60" s="3"/>
      <c r="BF60" s="3"/>
      <c r="BG60" s="3"/>
      <c r="BH60" s="3"/>
    </row>
    <row r="61" spans="1:60" x14ac:dyDescent="0.2">
      <c r="C61" s="4"/>
      <c r="D61" s="4"/>
      <c r="E61" s="4"/>
      <c r="F61" s="4"/>
      <c r="H61" s="66"/>
      <c r="I61" s="3"/>
      <c r="J61" s="3"/>
      <c r="K61" s="4"/>
      <c r="L61" s="4"/>
      <c r="M61" s="4"/>
      <c r="N61" s="4"/>
      <c r="P61" s="49"/>
      <c r="Q61" s="3"/>
      <c r="R61" s="3"/>
      <c r="S61" s="4"/>
      <c r="T61" s="4"/>
      <c r="U61" s="4"/>
      <c r="V61" s="4"/>
      <c r="X61" s="49"/>
      <c r="Y61" s="3"/>
      <c r="Z61" s="3"/>
      <c r="AA61" s="4"/>
      <c r="AB61" s="4"/>
      <c r="AC61" s="4"/>
      <c r="AD61" s="4"/>
      <c r="AF61" s="49"/>
      <c r="AG61" s="3"/>
      <c r="AH61" s="3"/>
      <c r="AI61" s="4"/>
      <c r="AJ61" s="4"/>
      <c r="AK61" s="4"/>
      <c r="AL61" s="4"/>
      <c r="AN61" s="49"/>
      <c r="AO61" s="3"/>
      <c r="AP61" s="3"/>
      <c r="AQ61" s="4"/>
      <c r="AR61" s="4"/>
      <c r="AS61" s="4"/>
      <c r="AT61" s="4"/>
      <c r="AV61" s="66"/>
      <c r="AW61" s="3"/>
      <c r="AX61" s="3"/>
      <c r="AY61" s="4"/>
      <c r="AZ61" s="4"/>
      <c r="BA61" s="4"/>
      <c r="BB61" s="4"/>
      <c r="BD61" s="49"/>
      <c r="BE61" s="3"/>
      <c r="BF61" s="3"/>
      <c r="BG61" s="3"/>
      <c r="BH61" s="3"/>
    </row>
    <row r="62" spans="1:60" x14ac:dyDescent="0.2">
      <c r="C62" s="4"/>
      <c r="D62" s="4"/>
      <c r="E62" s="4"/>
      <c r="F62" s="4"/>
      <c r="H62" s="66"/>
      <c r="I62" s="3"/>
      <c r="J62" s="3"/>
      <c r="K62" s="4"/>
      <c r="L62" s="4"/>
      <c r="M62" s="4"/>
      <c r="N62" s="4"/>
      <c r="P62" s="49"/>
      <c r="Q62" s="3"/>
      <c r="R62" s="3"/>
      <c r="S62" s="4"/>
      <c r="T62" s="4"/>
      <c r="U62" s="4"/>
      <c r="V62" s="4"/>
      <c r="X62" s="49"/>
      <c r="Y62" s="3"/>
      <c r="Z62" s="3"/>
      <c r="AA62" s="4"/>
      <c r="AB62" s="4"/>
      <c r="AC62" s="4"/>
      <c r="AD62" s="4"/>
      <c r="AF62" s="49"/>
      <c r="AG62" s="3"/>
      <c r="AH62" s="3"/>
      <c r="AI62" s="4"/>
      <c r="AJ62" s="4"/>
      <c r="AK62" s="4"/>
      <c r="AL62" s="4"/>
      <c r="AN62" s="49"/>
      <c r="AO62" s="3"/>
      <c r="AP62" s="3"/>
      <c r="AQ62" s="4"/>
      <c r="AR62" s="4"/>
      <c r="AS62" s="4"/>
      <c r="AT62" s="4"/>
      <c r="AV62" s="66"/>
      <c r="AW62" s="3"/>
      <c r="AX62" s="3"/>
      <c r="AY62" s="4"/>
      <c r="AZ62" s="4"/>
      <c r="BA62" s="4"/>
      <c r="BB62" s="4"/>
      <c r="BD62" s="49"/>
      <c r="BE62" s="3"/>
      <c r="BF62" s="3"/>
      <c r="BG62" s="3"/>
      <c r="BH62" s="3"/>
    </row>
    <row r="63" spans="1:60" x14ac:dyDescent="0.2">
      <c r="C63" s="4"/>
      <c r="D63" s="3"/>
      <c r="E63" s="3"/>
      <c r="F63" s="3"/>
      <c r="G63" s="60"/>
      <c r="H63" s="66"/>
      <c r="I63" s="3"/>
      <c r="J63" s="38"/>
      <c r="K63" s="4"/>
      <c r="L63" s="3"/>
      <c r="M63" s="3"/>
      <c r="N63" s="3"/>
      <c r="O63" s="60"/>
      <c r="P63" s="49"/>
      <c r="Q63" s="3"/>
      <c r="R63" s="38"/>
      <c r="S63" s="4"/>
      <c r="T63" s="3"/>
      <c r="U63" s="3"/>
      <c r="V63" s="3"/>
      <c r="W63" s="60"/>
      <c r="X63" s="49"/>
      <c r="Y63" s="3"/>
      <c r="Z63" s="38"/>
      <c r="AA63" s="4"/>
      <c r="AB63" s="3"/>
      <c r="AC63" s="3"/>
      <c r="AD63" s="3"/>
      <c r="AE63" s="60"/>
      <c r="AF63" s="49"/>
      <c r="AG63" s="3"/>
      <c r="AH63" s="38"/>
      <c r="AI63" s="4"/>
      <c r="AJ63" s="3"/>
      <c r="AK63" s="3"/>
      <c r="AL63" s="3"/>
      <c r="AM63" s="60"/>
      <c r="AN63" s="49"/>
      <c r="AO63" s="3"/>
      <c r="AP63" s="38"/>
      <c r="AQ63" s="4"/>
      <c r="AR63" s="3"/>
      <c r="AS63" s="3"/>
      <c r="AT63" s="3"/>
      <c r="AU63" s="60"/>
      <c r="AV63" s="66"/>
      <c r="AW63" s="3"/>
      <c r="AX63" s="38"/>
      <c r="AY63" s="4"/>
      <c r="AZ63" s="3"/>
      <c r="BA63" s="3"/>
      <c r="BB63" s="3"/>
      <c r="BC63" s="60"/>
      <c r="BD63" s="49"/>
      <c r="BE63" s="3"/>
      <c r="BF63" s="38"/>
      <c r="BG63" s="3"/>
      <c r="BH63" s="3"/>
    </row>
    <row r="64" spans="1:60" x14ac:dyDescent="0.2">
      <c r="C64" s="4"/>
      <c r="D64" s="3"/>
      <c r="E64" s="3"/>
      <c r="F64" s="3"/>
      <c r="G64" s="60"/>
      <c r="H64" s="66"/>
      <c r="I64" s="3"/>
      <c r="J64" s="38"/>
      <c r="K64" s="4"/>
      <c r="L64" s="3"/>
      <c r="M64" s="3"/>
      <c r="N64" s="3"/>
      <c r="O64" s="60"/>
      <c r="P64" s="49"/>
      <c r="Q64" s="3"/>
      <c r="R64" s="38"/>
      <c r="S64" s="3"/>
      <c r="T64" s="3"/>
      <c r="U64" s="3"/>
      <c r="V64" s="3"/>
      <c r="W64" s="60"/>
      <c r="X64" s="49"/>
      <c r="Y64" s="3"/>
      <c r="Z64" s="38"/>
      <c r="AA64" s="3"/>
      <c r="AB64" s="3"/>
      <c r="AC64" s="3"/>
      <c r="AD64" s="3"/>
      <c r="AE64" s="60"/>
      <c r="AF64" s="49"/>
      <c r="AG64" s="3"/>
      <c r="AH64" s="38"/>
      <c r="AI64" s="3"/>
      <c r="AJ64" s="3"/>
      <c r="AK64" s="3"/>
      <c r="AL64" s="3"/>
      <c r="AM64" s="60"/>
      <c r="AN64" s="49"/>
      <c r="AO64" s="3"/>
      <c r="AP64" s="38"/>
      <c r="AQ64" s="3"/>
      <c r="AR64" s="3"/>
      <c r="AS64" s="3"/>
      <c r="AT64" s="3"/>
      <c r="AU64" s="60"/>
      <c r="AV64" s="66"/>
      <c r="AW64" s="3"/>
      <c r="AX64" s="38"/>
      <c r="AY64" s="3"/>
      <c r="AZ64" s="3"/>
      <c r="BA64" s="3"/>
      <c r="BB64" s="3"/>
      <c r="BC64" s="60"/>
      <c r="BD64" s="49"/>
      <c r="BE64" s="3"/>
      <c r="BF64" s="38"/>
      <c r="BG64" s="3"/>
      <c r="BH64" s="3"/>
    </row>
    <row r="65" spans="3:60" x14ac:dyDescent="0.2">
      <c r="C65" s="4"/>
      <c r="D65" s="3"/>
      <c r="E65" s="3"/>
      <c r="F65" s="3"/>
      <c r="G65" s="60"/>
      <c r="H65" s="66"/>
      <c r="I65" s="3"/>
      <c r="J65" s="38"/>
      <c r="K65" s="4"/>
      <c r="L65" s="3"/>
      <c r="M65" s="3"/>
      <c r="N65" s="3"/>
      <c r="O65" s="60"/>
      <c r="P65" s="49"/>
      <c r="Q65" s="3"/>
      <c r="R65" s="38"/>
      <c r="S65" s="3"/>
      <c r="T65" s="3"/>
      <c r="U65" s="3"/>
      <c r="V65" s="3"/>
      <c r="W65" s="60"/>
      <c r="X65" s="49"/>
      <c r="Y65" s="3"/>
      <c r="Z65" s="38"/>
      <c r="AA65" s="3"/>
      <c r="AB65" s="3"/>
      <c r="AC65" s="3"/>
      <c r="AD65" s="3"/>
      <c r="AE65" s="60"/>
      <c r="AF65" s="49"/>
      <c r="AG65" s="3"/>
      <c r="AH65" s="38"/>
      <c r="AI65" s="3"/>
      <c r="AJ65" s="3"/>
      <c r="AK65" s="3"/>
      <c r="AL65" s="3"/>
      <c r="AM65" s="60"/>
      <c r="AN65" s="49"/>
      <c r="AO65" s="3"/>
      <c r="AP65" s="38"/>
      <c r="AQ65" s="3"/>
      <c r="AR65" s="3"/>
      <c r="AS65" s="3"/>
      <c r="AT65" s="3"/>
      <c r="AU65" s="60"/>
      <c r="AV65" s="66"/>
      <c r="AW65" s="3"/>
      <c r="AX65" s="38"/>
      <c r="AY65" s="3"/>
      <c r="AZ65" s="3"/>
      <c r="BA65" s="3"/>
      <c r="BB65" s="3"/>
      <c r="BC65" s="60"/>
      <c r="BD65" s="49"/>
      <c r="BE65" s="3"/>
      <c r="BF65" s="38"/>
      <c r="BG65" s="3"/>
      <c r="BH65" s="3"/>
    </row>
    <row r="66" spans="3:60" x14ac:dyDescent="0.2">
      <c r="C66" s="4"/>
      <c r="D66" s="3"/>
      <c r="E66" s="3"/>
      <c r="F66" s="3"/>
      <c r="G66" s="60"/>
      <c r="H66" s="66"/>
      <c r="I66" s="3"/>
      <c r="J66" s="38"/>
      <c r="K66" s="4"/>
      <c r="L66" s="3"/>
      <c r="M66" s="3"/>
      <c r="N66" s="3"/>
      <c r="O66" s="60"/>
      <c r="P66" s="49"/>
      <c r="Q66" s="3"/>
      <c r="R66" s="38"/>
      <c r="S66" s="3"/>
      <c r="T66" s="3"/>
      <c r="U66" s="3"/>
      <c r="V66" s="3"/>
      <c r="W66" s="60"/>
      <c r="X66" s="49"/>
      <c r="Y66" s="3"/>
      <c r="Z66" s="38"/>
      <c r="AA66" s="3"/>
      <c r="AB66" s="3"/>
      <c r="AC66" s="3"/>
      <c r="AD66" s="3"/>
      <c r="AE66" s="60"/>
      <c r="AF66" s="49"/>
      <c r="AG66" s="3"/>
      <c r="AH66" s="38"/>
      <c r="AI66" s="3"/>
      <c r="AJ66" s="3"/>
      <c r="AK66" s="3"/>
      <c r="AL66" s="3"/>
      <c r="AM66" s="60"/>
      <c r="AN66" s="49"/>
      <c r="AO66" s="3"/>
      <c r="AP66" s="38"/>
      <c r="AQ66" s="3"/>
      <c r="AR66" s="3"/>
      <c r="AS66" s="3"/>
      <c r="AT66" s="3"/>
      <c r="AU66" s="60"/>
      <c r="AV66" s="66"/>
      <c r="AW66" s="3"/>
      <c r="AX66" s="38"/>
      <c r="AY66" s="3"/>
      <c r="AZ66" s="3"/>
      <c r="BA66" s="3"/>
      <c r="BB66" s="3"/>
      <c r="BC66" s="60"/>
      <c r="BD66" s="49"/>
      <c r="BE66" s="3"/>
      <c r="BF66" s="38"/>
      <c r="BG66" s="3"/>
      <c r="BH66" s="3"/>
    </row>
    <row r="67" spans="3:60" x14ac:dyDescent="0.2">
      <c r="C67" s="4"/>
      <c r="D67" s="3"/>
      <c r="E67" s="3"/>
      <c r="F67" s="3"/>
      <c r="G67" s="60"/>
      <c r="H67" s="66"/>
      <c r="I67" s="3"/>
      <c r="J67" s="38"/>
      <c r="K67" s="4"/>
      <c r="L67" s="3"/>
      <c r="M67" s="3"/>
      <c r="N67" s="3"/>
      <c r="O67" s="60"/>
      <c r="P67" s="49"/>
      <c r="Q67" s="3"/>
      <c r="R67" s="38"/>
      <c r="S67" s="3"/>
      <c r="T67" s="3"/>
      <c r="U67" s="3"/>
      <c r="V67" s="3"/>
      <c r="W67" s="60"/>
      <c r="X67" s="49"/>
      <c r="Y67" s="3"/>
      <c r="Z67" s="38"/>
      <c r="AA67" s="3"/>
      <c r="AB67" s="3"/>
      <c r="AC67" s="3"/>
      <c r="AD67" s="3"/>
      <c r="AE67" s="60"/>
      <c r="AF67" s="49"/>
      <c r="AG67" s="3"/>
      <c r="AH67" s="38"/>
      <c r="AI67" s="3"/>
      <c r="AJ67" s="3"/>
      <c r="AK67" s="3"/>
      <c r="AL67" s="3"/>
      <c r="AM67" s="60"/>
      <c r="AN67" s="49"/>
      <c r="AO67" s="3"/>
      <c r="AP67" s="38"/>
      <c r="AQ67" s="3"/>
      <c r="AR67" s="3"/>
      <c r="AS67" s="3"/>
      <c r="AT67" s="3"/>
      <c r="AU67" s="60"/>
      <c r="AV67" s="66"/>
      <c r="AW67" s="3"/>
      <c r="AX67" s="38"/>
      <c r="AY67" s="3"/>
      <c r="AZ67" s="3"/>
      <c r="BA67" s="3"/>
      <c r="BB67" s="3"/>
      <c r="BC67" s="60"/>
      <c r="BD67" s="49"/>
      <c r="BE67" s="3"/>
      <c r="BF67" s="38"/>
      <c r="BG67" s="3"/>
      <c r="BH67" s="3"/>
    </row>
    <row r="68" spans="3:60" x14ac:dyDescent="0.2">
      <c r="C68" s="4"/>
      <c r="D68" s="3"/>
      <c r="E68" s="3"/>
      <c r="F68" s="3"/>
      <c r="G68" s="60"/>
      <c r="H68" s="66"/>
      <c r="I68" s="3"/>
      <c r="J68" s="38"/>
      <c r="K68" s="4"/>
      <c r="L68" s="3"/>
      <c r="M68" s="3"/>
      <c r="N68" s="3"/>
      <c r="O68" s="60"/>
      <c r="P68" s="49"/>
      <c r="Q68" s="3"/>
      <c r="R68" s="38"/>
      <c r="S68" s="3"/>
      <c r="T68" s="3"/>
      <c r="U68" s="3"/>
      <c r="V68" s="3"/>
      <c r="W68" s="60"/>
      <c r="X68" s="49"/>
      <c r="Y68" s="3"/>
      <c r="Z68" s="38"/>
      <c r="AA68" s="3"/>
      <c r="AB68" s="3"/>
      <c r="AC68" s="3"/>
      <c r="AD68" s="3"/>
      <c r="AE68" s="60"/>
      <c r="AF68" s="49"/>
      <c r="AG68" s="3"/>
      <c r="AH68" s="38"/>
      <c r="AI68" s="3"/>
      <c r="AJ68" s="3"/>
      <c r="AK68" s="3"/>
      <c r="AL68" s="3"/>
      <c r="AM68" s="60"/>
      <c r="AN68" s="49"/>
      <c r="AO68" s="3"/>
      <c r="AP68" s="38"/>
      <c r="AQ68" s="3"/>
      <c r="AR68" s="3"/>
      <c r="AS68" s="3"/>
      <c r="AT68" s="3"/>
      <c r="AU68" s="60"/>
      <c r="AV68" s="66"/>
      <c r="AW68" s="3"/>
      <c r="AX68" s="38"/>
      <c r="AY68" s="3"/>
      <c r="AZ68" s="3"/>
      <c r="BA68" s="3"/>
      <c r="BB68" s="3"/>
      <c r="BC68" s="60"/>
      <c r="BD68" s="49"/>
      <c r="BE68" s="3"/>
      <c r="BF68" s="38"/>
      <c r="BG68" s="3"/>
      <c r="BH68" s="3"/>
    </row>
    <row r="69" spans="3:60" x14ac:dyDescent="0.2">
      <c r="C69" s="4"/>
      <c r="D69" s="3"/>
      <c r="E69" s="3"/>
      <c r="F69" s="3"/>
      <c r="G69" s="60"/>
      <c r="H69" s="66"/>
      <c r="I69" s="3"/>
      <c r="J69" s="38"/>
      <c r="K69" s="4"/>
      <c r="L69" s="3"/>
      <c r="M69" s="3"/>
      <c r="N69" s="3"/>
      <c r="O69" s="60"/>
      <c r="P69" s="49"/>
      <c r="Q69" s="3"/>
      <c r="R69" s="38"/>
      <c r="S69" s="3"/>
      <c r="T69" s="3"/>
      <c r="U69" s="3"/>
      <c r="V69" s="3"/>
      <c r="W69" s="60"/>
      <c r="X69" s="49"/>
      <c r="Y69" s="3"/>
      <c r="Z69" s="38"/>
      <c r="AA69" s="3"/>
      <c r="AB69" s="3"/>
      <c r="AC69" s="3"/>
      <c r="AD69" s="3"/>
      <c r="AE69" s="60"/>
      <c r="AF69" s="49"/>
      <c r="AG69" s="3"/>
      <c r="AH69" s="38"/>
      <c r="AI69" s="3"/>
      <c r="AJ69" s="3"/>
      <c r="AK69" s="3"/>
      <c r="AL69" s="3"/>
      <c r="AM69" s="60"/>
      <c r="AN69" s="49"/>
      <c r="AO69" s="3"/>
      <c r="AP69" s="38"/>
      <c r="AQ69" s="3"/>
      <c r="AR69" s="3"/>
      <c r="AS69" s="3"/>
      <c r="AT69" s="3"/>
      <c r="AU69" s="60"/>
      <c r="AV69" s="66"/>
      <c r="AW69" s="3"/>
      <c r="AX69" s="38"/>
      <c r="AY69" s="3"/>
      <c r="AZ69" s="3"/>
      <c r="BA69" s="3"/>
      <c r="BB69" s="3"/>
      <c r="BC69" s="60"/>
      <c r="BD69" s="49"/>
      <c r="BE69" s="3"/>
      <c r="BF69" s="38"/>
      <c r="BG69" s="3"/>
      <c r="BH69" s="3"/>
    </row>
    <row r="70" spans="3:60" x14ac:dyDescent="0.2">
      <c r="C70" s="4"/>
      <c r="D70" s="3"/>
      <c r="E70" s="3"/>
      <c r="F70" s="3"/>
      <c r="G70" s="60"/>
      <c r="H70" s="66"/>
      <c r="I70" s="3"/>
      <c r="J70" s="38"/>
      <c r="K70" s="4"/>
      <c r="L70" s="3"/>
      <c r="M70" s="3"/>
      <c r="N70" s="3"/>
      <c r="O70" s="60"/>
      <c r="P70" s="49"/>
      <c r="Q70" s="3"/>
      <c r="R70" s="38"/>
      <c r="S70" s="3"/>
      <c r="T70" s="3"/>
      <c r="U70" s="3"/>
      <c r="V70" s="3"/>
      <c r="W70" s="60"/>
      <c r="X70" s="49"/>
      <c r="Y70" s="3"/>
      <c r="Z70" s="38"/>
      <c r="AA70" s="3"/>
      <c r="AB70" s="3"/>
      <c r="AC70" s="3"/>
      <c r="AD70" s="3"/>
      <c r="AE70" s="60"/>
      <c r="AF70" s="49"/>
      <c r="AG70" s="3"/>
      <c r="AH70" s="38"/>
      <c r="AI70" s="3"/>
      <c r="AJ70" s="3"/>
      <c r="AK70" s="3"/>
      <c r="AL70" s="3"/>
      <c r="AM70" s="60"/>
      <c r="AN70" s="49"/>
      <c r="AO70" s="3"/>
      <c r="AP70" s="38"/>
      <c r="AQ70" s="3"/>
      <c r="AR70" s="3"/>
      <c r="AS70" s="3"/>
      <c r="AT70" s="3"/>
      <c r="AU70" s="60"/>
      <c r="AV70" s="66"/>
      <c r="AW70" s="3"/>
      <c r="AX70" s="38"/>
      <c r="AY70" s="3"/>
      <c r="AZ70" s="3"/>
      <c r="BA70" s="3"/>
      <c r="BB70" s="3"/>
      <c r="BC70" s="60"/>
      <c r="BD70" s="49"/>
      <c r="BE70" s="3"/>
      <c r="BF70" s="38"/>
      <c r="BG70" s="3"/>
      <c r="BH70" s="3"/>
    </row>
    <row r="71" spans="3:60" x14ac:dyDescent="0.2">
      <c r="C71" s="4"/>
      <c r="D71" s="3"/>
      <c r="E71" s="3"/>
      <c r="F71" s="3"/>
      <c r="G71" s="60"/>
      <c r="H71" s="66"/>
      <c r="I71" s="3"/>
      <c r="J71" s="38"/>
      <c r="K71" s="4"/>
      <c r="L71" s="3"/>
      <c r="M71" s="3"/>
      <c r="N71" s="3"/>
      <c r="O71" s="60"/>
      <c r="P71" s="49"/>
      <c r="Q71" s="3"/>
      <c r="R71" s="38"/>
      <c r="S71" s="3"/>
      <c r="T71" s="3"/>
      <c r="U71" s="3"/>
      <c r="V71" s="3"/>
      <c r="W71" s="60"/>
      <c r="X71" s="49"/>
      <c r="Y71" s="3"/>
      <c r="Z71" s="38"/>
      <c r="AA71" s="3"/>
      <c r="AB71" s="3"/>
      <c r="AC71" s="3"/>
      <c r="AD71" s="3"/>
      <c r="AE71" s="60"/>
      <c r="AF71" s="49"/>
      <c r="AG71" s="3"/>
      <c r="AH71" s="38"/>
      <c r="AI71" s="3"/>
      <c r="AJ71" s="3"/>
      <c r="AK71" s="3"/>
      <c r="AL71" s="3"/>
      <c r="AM71" s="60"/>
      <c r="AN71" s="49"/>
      <c r="AO71" s="3"/>
      <c r="AP71" s="38"/>
      <c r="AQ71" s="3"/>
      <c r="AR71" s="3"/>
      <c r="AS71" s="3"/>
      <c r="AT71" s="3"/>
      <c r="AU71" s="60"/>
      <c r="AV71" s="66"/>
      <c r="AW71" s="3"/>
      <c r="AX71" s="38"/>
      <c r="AY71" s="3"/>
      <c r="AZ71" s="3"/>
      <c r="BA71" s="3"/>
      <c r="BB71" s="3"/>
      <c r="BC71" s="60"/>
      <c r="BD71" s="49"/>
      <c r="BE71" s="3"/>
      <c r="BF71" s="38"/>
      <c r="BG71" s="3"/>
      <c r="BH71" s="3"/>
    </row>
    <row r="72" spans="3:60" x14ac:dyDescent="0.2">
      <c r="C72" s="4"/>
      <c r="D72" s="3"/>
      <c r="E72" s="3"/>
      <c r="F72" s="3"/>
      <c r="G72" s="60"/>
      <c r="H72" s="66"/>
      <c r="I72" s="3"/>
      <c r="J72" s="38"/>
      <c r="K72" s="4"/>
      <c r="L72" s="3"/>
      <c r="M72" s="3"/>
      <c r="N72" s="3"/>
      <c r="O72" s="60"/>
      <c r="P72" s="49"/>
      <c r="Q72" s="3"/>
      <c r="R72" s="38"/>
      <c r="S72" s="3"/>
      <c r="T72" s="3"/>
      <c r="U72" s="3"/>
      <c r="V72" s="3"/>
      <c r="W72" s="60"/>
      <c r="X72" s="49"/>
      <c r="Y72" s="3"/>
      <c r="Z72" s="38"/>
      <c r="AA72" s="3"/>
      <c r="AB72" s="3"/>
      <c r="AC72" s="3"/>
      <c r="AD72" s="3"/>
      <c r="AE72" s="60"/>
      <c r="AF72" s="49"/>
      <c r="AG72" s="3"/>
      <c r="AH72" s="38"/>
      <c r="AI72" s="3"/>
      <c r="AJ72" s="3"/>
      <c r="AK72" s="3"/>
      <c r="AL72" s="3"/>
      <c r="AM72" s="60"/>
      <c r="AN72" s="49"/>
      <c r="AO72" s="3"/>
      <c r="AP72" s="38"/>
      <c r="AQ72" s="3"/>
      <c r="AR72" s="3"/>
      <c r="AS72" s="3"/>
      <c r="AT72" s="3"/>
      <c r="AU72" s="60"/>
      <c r="AV72" s="66"/>
      <c r="AW72" s="3"/>
      <c r="AX72" s="38"/>
      <c r="AY72" s="3"/>
      <c r="AZ72" s="3"/>
      <c r="BA72" s="3"/>
      <c r="BB72" s="3"/>
      <c r="BC72" s="60"/>
      <c r="BD72" s="49"/>
      <c r="BE72" s="3"/>
      <c r="BF72" s="38"/>
      <c r="BG72" s="3"/>
      <c r="BH72" s="3"/>
    </row>
    <row r="73" spans="3:60" x14ac:dyDescent="0.2">
      <c r="C73" s="4"/>
      <c r="D73" s="3"/>
      <c r="E73" s="3"/>
      <c r="F73" s="3"/>
      <c r="G73" s="60"/>
      <c r="H73" s="66"/>
      <c r="I73" s="3"/>
      <c r="J73" s="38"/>
      <c r="K73" s="4"/>
      <c r="L73" s="3"/>
      <c r="M73" s="3"/>
      <c r="N73" s="3"/>
      <c r="O73" s="60"/>
      <c r="P73" s="49"/>
      <c r="Q73" s="3"/>
      <c r="R73" s="38"/>
      <c r="S73" s="3"/>
      <c r="T73" s="3"/>
      <c r="U73" s="3"/>
      <c r="V73" s="3"/>
      <c r="W73" s="60"/>
      <c r="X73" s="49"/>
      <c r="Y73" s="3"/>
      <c r="Z73" s="38"/>
      <c r="AA73" s="3"/>
      <c r="AB73" s="3"/>
      <c r="AC73" s="3"/>
      <c r="AD73" s="3"/>
      <c r="AE73" s="60"/>
      <c r="AF73" s="49"/>
      <c r="AG73" s="3"/>
      <c r="AH73" s="38"/>
      <c r="AI73" s="3"/>
      <c r="AJ73" s="3"/>
      <c r="AK73" s="3"/>
      <c r="AL73" s="3"/>
      <c r="AM73" s="60"/>
      <c r="AN73" s="49"/>
      <c r="AO73" s="3"/>
      <c r="AP73" s="38"/>
      <c r="AQ73" s="3"/>
      <c r="AR73" s="3"/>
      <c r="AS73" s="3"/>
      <c r="AT73" s="3"/>
      <c r="AU73" s="60"/>
      <c r="AV73" s="66"/>
      <c r="AW73" s="3"/>
      <c r="AX73" s="38"/>
      <c r="AY73" s="3"/>
      <c r="AZ73" s="3"/>
      <c r="BA73" s="3"/>
      <c r="BB73" s="3"/>
      <c r="BC73" s="60"/>
      <c r="BD73" s="49"/>
      <c r="BE73" s="3"/>
      <c r="BF73" s="38"/>
      <c r="BG73" s="3"/>
      <c r="BH73" s="3"/>
    </row>
    <row r="74" spans="3:60" x14ac:dyDescent="0.2">
      <c r="C74" s="4"/>
      <c r="D74" s="3"/>
      <c r="E74" s="3"/>
      <c r="F74" s="3"/>
      <c r="G74" s="60"/>
      <c r="H74" s="66"/>
      <c r="I74" s="3"/>
      <c r="J74" s="38"/>
      <c r="K74" s="4"/>
      <c r="L74" s="3"/>
      <c r="M74" s="3"/>
      <c r="N74" s="3"/>
      <c r="O74" s="60"/>
      <c r="P74" s="49"/>
      <c r="Q74" s="3"/>
      <c r="R74" s="38"/>
      <c r="S74" s="3"/>
      <c r="T74" s="3"/>
      <c r="U74" s="3"/>
      <c r="V74" s="3"/>
      <c r="W74" s="60"/>
      <c r="X74" s="49"/>
      <c r="Y74" s="3"/>
      <c r="Z74" s="38"/>
      <c r="AA74" s="3"/>
      <c r="AB74" s="3"/>
      <c r="AC74" s="3"/>
      <c r="AD74" s="3"/>
      <c r="AE74" s="60"/>
      <c r="AF74" s="49"/>
      <c r="AG74" s="3"/>
      <c r="AH74" s="38"/>
      <c r="AI74" s="3"/>
      <c r="AJ74" s="3"/>
      <c r="AK74" s="3"/>
      <c r="AL74" s="3"/>
      <c r="AM74" s="60"/>
      <c r="AN74" s="49"/>
      <c r="AO74" s="3"/>
      <c r="AP74" s="38"/>
      <c r="AQ74" s="3"/>
      <c r="AR74" s="3"/>
      <c r="AS74" s="3"/>
      <c r="AT74" s="3"/>
      <c r="AU74" s="60"/>
      <c r="AV74" s="66"/>
      <c r="AW74" s="3"/>
      <c r="AX74" s="38"/>
      <c r="AY74" s="3"/>
      <c r="AZ74" s="3"/>
      <c r="BA74" s="3"/>
      <c r="BB74" s="3"/>
      <c r="BC74" s="60"/>
      <c r="BD74" s="49"/>
      <c r="BE74" s="3"/>
      <c r="BF74" s="38"/>
      <c r="BG74" s="3"/>
      <c r="BH74" s="3"/>
    </row>
    <row r="75" spans="3:60" x14ac:dyDescent="0.2">
      <c r="C75" s="4"/>
      <c r="D75" s="3"/>
      <c r="E75" s="3"/>
      <c r="F75" s="3"/>
      <c r="G75" s="60"/>
      <c r="H75" s="66"/>
      <c r="I75" s="3"/>
      <c r="J75" s="38"/>
      <c r="K75" s="4"/>
      <c r="L75" s="3"/>
      <c r="M75" s="3"/>
      <c r="N75" s="3"/>
      <c r="O75" s="60"/>
      <c r="P75" s="49"/>
      <c r="Q75" s="3"/>
      <c r="R75" s="38"/>
      <c r="S75" s="3"/>
      <c r="T75" s="3"/>
      <c r="U75" s="3"/>
      <c r="V75" s="3"/>
      <c r="W75" s="60"/>
      <c r="X75" s="49"/>
      <c r="Y75" s="3"/>
      <c r="Z75" s="38"/>
      <c r="AA75" s="3"/>
      <c r="AB75" s="3"/>
      <c r="AC75" s="3"/>
      <c r="AD75" s="3"/>
      <c r="AE75" s="60"/>
      <c r="AF75" s="49"/>
      <c r="AG75" s="3"/>
      <c r="AH75" s="38"/>
      <c r="AI75" s="3"/>
      <c r="AJ75" s="3"/>
      <c r="AK75" s="3"/>
      <c r="AL75" s="3"/>
      <c r="AM75" s="60"/>
      <c r="AN75" s="49"/>
      <c r="AO75" s="3"/>
      <c r="AP75" s="38"/>
      <c r="AQ75" s="3"/>
      <c r="AR75" s="3"/>
      <c r="AS75" s="3"/>
      <c r="AT75" s="3"/>
      <c r="AU75" s="60"/>
      <c r="AV75" s="66"/>
      <c r="AW75" s="3"/>
      <c r="AX75" s="38"/>
      <c r="AY75" s="3"/>
      <c r="AZ75" s="3"/>
      <c r="BA75" s="3"/>
      <c r="BB75" s="3"/>
      <c r="BC75" s="60"/>
      <c r="BD75" s="49"/>
      <c r="BE75" s="3"/>
      <c r="BF75" s="38"/>
      <c r="BG75" s="3"/>
      <c r="BH75" s="3"/>
    </row>
    <row r="76" spans="3:60" x14ac:dyDescent="0.2">
      <c r="D76" s="3"/>
      <c r="E76" s="3"/>
      <c r="F76" s="3"/>
      <c r="G76" s="60"/>
      <c r="H76" s="66"/>
      <c r="I76" s="3"/>
      <c r="J76" s="38"/>
      <c r="K76" s="4"/>
      <c r="L76" s="3"/>
      <c r="M76" s="3"/>
      <c r="N76" s="3"/>
      <c r="O76" s="60"/>
      <c r="P76" s="49"/>
      <c r="Q76" s="3"/>
      <c r="R76" s="38"/>
      <c r="S76" s="3"/>
      <c r="T76" s="3"/>
      <c r="U76" s="3"/>
      <c r="V76" s="3"/>
      <c r="W76" s="60"/>
      <c r="X76" s="49"/>
      <c r="Y76" s="3"/>
      <c r="Z76" s="38"/>
      <c r="AA76" s="3"/>
      <c r="AB76" s="3"/>
      <c r="AC76" s="3"/>
      <c r="AD76" s="3"/>
      <c r="AE76" s="60"/>
      <c r="AF76" s="49"/>
      <c r="AG76" s="3"/>
      <c r="AH76" s="38"/>
      <c r="AI76" s="3"/>
      <c r="AJ76" s="3"/>
      <c r="AK76" s="3"/>
      <c r="AL76" s="3"/>
      <c r="AM76" s="60"/>
      <c r="AN76" s="49"/>
      <c r="AO76" s="3"/>
      <c r="AP76" s="38"/>
      <c r="AQ76" s="3"/>
      <c r="AR76" s="3"/>
      <c r="AS76" s="3"/>
      <c r="AT76" s="3"/>
      <c r="AU76" s="60"/>
      <c r="AV76" s="66"/>
      <c r="AW76" s="3"/>
      <c r="AX76" s="38"/>
      <c r="AY76" s="3"/>
      <c r="AZ76" s="3"/>
      <c r="BA76" s="3"/>
      <c r="BB76" s="3"/>
      <c r="BC76" s="60"/>
      <c r="BD76" s="49"/>
      <c r="BE76" s="3"/>
      <c r="BF76" s="38"/>
    </row>
    <row r="77" spans="3:60" x14ac:dyDescent="0.2">
      <c r="D77" s="3"/>
      <c r="E77" s="3"/>
      <c r="F77" s="3"/>
      <c r="G77" s="60"/>
      <c r="H77" s="66"/>
      <c r="I77" s="3"/>
      <c r="J77" s="38"/>
      <c r="L77" s="3"/>
      <c r="M77" s="3"/>
      <c r="N77" s="3"/>
      <c r="O77" s="60"/>
      <c r="P77" s="49"/>
      <c r="Q77" s="3"/>
      <c r="R77" s="38"/>
      <c r="S77" s="3"/>
      <c r="T77" s="3"/>
      <c r="U77" s="3"/>
      <c r="V77" s="3"/>
      <c r="W77" s="60"/>
      <c r="X77" s="49"/>
      <c r="Y77" s="3"/>
      <c r="Z77" s="38"/>
      <c r="AA77" s="3"/>
      <c r="AB77" s="3"/>
      <c r="AC77" s="3"/>
      <c r="AD77" s="3"/>
      <c r="AE77" s="60"/>
      <c r="AF77" s="49"/>
      <c r="AG77" s="3"/>
      <c r="AH77" s="38"/>
      <c r="AI77" s="3"/>
      <c r="AJ77" s="3"/>
      <c r="AK77" s="3"/>
      <c r="AL77" s="3"/>
      <c r="AM77" s="60"/>
      <c r="AN77" s="49"/>
      <c r="AO77" s="3"/>
      <c r="AP77" s="38"/>
      <c r="AQ77" s="3"/>
      <c r="AR77" s="3"/>
      <c r="AS77" s="3"/>
      <c r="AT77" s="3"/>
      <c r="AU77" s="60"/>
      <c r="AV77" s="66"/>
      <c r="AW77" s="3"/>
      <c r="AX77" s="38"/>
      <c r="AY77" s="3"/>
      <c r="AZ77" s="3"/>
      <c r="BA77" s="3"/>
      <c r="BB77" s="3"/>
      <c r="BC77" s="60"/>
      <c r="BD77" s="49"/>
      <c r="BE77" s="3"/>
      <c r="BF77" s="38"/>
    </row>
    <row r="78" spans="3:60" x14ac:dyDescent="0.2">
      <c r="D78" s="3"/>
      <c r="E78" s="3"/>
      <c r="F78" s="3"/>
      <c r="G78" s="60"/>
      <c r="H78" s="66"/>
      <c r="I78" s="3"/>
      <c r="J78" s="38"/>
      <c r="L78" s="3"/>
      <c r="M78" s="3"/>
      <c r="N78" s="3"/>
      <c r="O78" s="60"/>
      <c r="P78" s="49"/>
      <c r="Q78" s="3"/>
      <c r="R78" s="38"/>
      <c r="S78" s="3"/>
      <c r="T78" s="3"/>
      <c r="U78" s="3"/>
      <c r="V78" s="3"/>
      <c r="W78" s="60"/>
      <c r="X78" s="49"/>
      <c r="Y78" s="3"/>
      <c r="Z78" s="38"/>
      <c r="AA78" s="3"/>
      <c r="AB78" s="3"/>
      <c r="AC78" s="3"/>
      <c r="AD78" s="3"/>
      <c r="AE78" s="60"/>
      <c r="AF78" s="49"/>
      <c r="AG78" s="3"/>
      <c r="AH78" s="38"/>
      <c r="AI78" s="3"/>
      <c r="AJ78" s="3"/>
      <c r="AK78" s="3"/>
      <c r="AL78" s="3"/>
      <c r="AM78" s="60"/>
      <c r="AN78" s="49"/>
      <c r="AO78" s="3"/>
      <c r="AP78" s="38"/>
      <c r="AQ78" s="3"/>
      <c r="AR78" s="3"/>
      <c r="AS78" s="3"/>
      <c r="AT78" s="3"/>
      <c r="AU78" s="60"/>
      <c r="AV78" s="66"/>
      <c r="AW78" s="3"/>
      <c r="AX78" s="38"/>
      <c r="AY78" s="3"/>
      <c r="AZ78" s="3"/>
      <c r="BA78" s="3"/>
      <c r="BB78" s="3"/>
      <c r="BC78" s="60"/>
      <c r="BD78" s="49"/>
      <c r="BE78" s="3"/>
      <c r="BF78" s="38"/>
    </row>
    <row r="79" spans="3:60" x14ac:dyDescent="0.2">
      <c r="D79" s="3"/>
      <c r="E79" s="3"/>
      <c r="F79" s="3"/>
      <c r="G79" s="60"/>
      <c r="H79" s="66"/>
      <c r="I79" s="3"/>
      <c r="J79" s="38"/>
      <c r="L79" s="3"/>
      <c r="M79" s="3"/>
      <c r="N79" s="3"/>
      <c r="O79" s="60"/>
      <c r="P79" s="49"/>
      <c r="Q79" s="3"/>
      <c r="R79" s="38"/>
      <c r="S79" s="3"/>
      <c r="T79" s="3"/>
      <c r="U79" s="3"/>
      <c r="V79" s="3"/>
      <c r="W79" s="60"/>
      <c r="X79" s="49"/>
      <c r="Y79" s="3"/>
      <c r="Z79" s="38"/>
      <c r="AA79" s="3"/>
      <c r="AB79" s="3"/>
      <c r="AC79" s="3"/>
      <c r="AD79" s="3"/>
      <c r="AE79" s="60"/>
      <c r="AF79" s="49"/>
      <c r="AG79" s="3"/>
      <c r="AH79" s="38"/>
      <c r="AI79" s="3"/>
      <c r="AJ79" s="3"/>
      <c r="AK79" s="3"/>
      <c r="AL79" s="3"/>
      <c r="AM79" s="60"/>
      <c r="AN79" s="49"/>
      <c r="AO79" s="3"/>
      <c r="AP79" s="38"/>
      <c r="AQ79" s="3"/>
      <c r="AR79" s="3"/>
      <c r="AS79" s="3"/>
      <c r="AT79" s="3"/>
      <c r="AU79" s="60"/>
      <c r="AV79" s="66"/>
      <c r="AW79" s="3"/>
      <c r="AX79" s="38"/>
      <c r="AY79" s="3"/>
      <c r="AZ79" s="3"/>
      <c r="BA79" s="3"/>
      <c r="BB79" s="3"/>
      <c r="BC79" s="60"/>
      <c r="BD79" s="49"/>
      <c r="BE79" s="3"/>
      <c r="BF79" s="38"/>
    </row>
    <row r="80" spans="3:60" x14ac:dyDescent="0.2">
      <c r="D80" s="3"/>
      <c r="E80" s="3"/>
      <c r="F80" s="3"/>
      <c r="G80" s="60"/>
      <c r="H80" s="66"/>
      <c r="I80" s="3"/>
      <c r="J80" s="38"/>
      <c r="L80" s="3"/>
      <c r="M80" s="3"/>
      <c r="N80" s="3"/>
      <c r="O80" s="60"/>
      <c r="P80" s="49"/>
      <c r="Q80" s="3"/>
      <c r="R80" s="38"/>
      <c r="S80" s="3"/>
      <c r="T80" s="3"/>
      <c r="U80" s="3"/>
      <c r="V80" s="3"/>
      <c r="W80" s="60"/>
      <c r="X80" s="49"/>
      <c r="Y80" s="3"/>
      <c r="Z80" s="38"/>
      <c r="AA80" s="3"/>
      <c r="AB80" s="3"/>
      <c r="AC80" s="3"/>
      <c r="AD80" s="3"/>
      <c r="AE80" s="60"/>
      <c r="AF80" s="49"/>
      <c r="AG80" s="3"/>
      <c r="AH80" s="38"/>
      <c r="AI80" s="3"/>
      <c r="AJ80" s="3"/>
      <c r="AK80" s="3"/>
      <c r="AL80" s="3"/>
      <c r="AM80" s="60"/>
      <c r="AN80" s="49"/>
      <c r="AO80" s="3"/>
      <c r="AP80" s="38"/>
      <c r="AQ80" s="3"/>
      <c r="AR80" s="3"/>
      <c r="AS80" s="3"/>
      <c r="AT80" s="3"/>
      <c r="AU80" s="60"/>
      <c r="AV80" s="66"/>
      <c r="AW80" s="3"/>
      <c r="AX80" s="38"/>
      <c r="AY80" s="3"/>
      <c r="AZ80" s="3"/>
      <c r="BA80" s="3"/>
      <c r="BB80" s="3"/>
      <c r="BC80" s="60"/>
      <c r="BD80" s="49"/>
      <c r="BE80" s="3"/>
      <c r="BF80" s="38"/>
    </row>
    <row r="81" spans="4:58" x14ac:dyDescent="0.2">
      <c r="D81" s="3"/>
      <c r="E81" s="3"/>
      <c r="F81" s="3"/>
      <c r="G81" s="60"/>
      <c r="H81" s="66"/>
      <c r="I81" s="3"/>
      <c r="J81" s="38"/>
      <c r="L81" s="3"/>
      <c r="M81" s="3"/>
      <c r="N81" s="3"/>
      <c r="O81" s="60"/>
      <c r="P81" s="49"/>
      <c r="Q81" s="3"/>
      <c r="R81" s="38"/>
      <c r="S81" s="3"/>
      <c r="T81" s="3"/>
      <c r="U81" s="3"/>
      <c r="V81" s="3"/>
      <c r="W81" s="60"/>
      <c r="X81" s="49"/>
      <c r="Y81" s="3"/>
      <c r="Z81" s="38"/>
      <c r="AA81" s="3"/>
      <c r="AB81" s="3"/>
      <c r="AC81" s="3"/>
      <c r="AD81" s="3"/>
      <c r="AE81" s="60"/>
      <c r="AF81" s="49"/>
      <c r="AG81" s="3"/>
      <c r="AH81" s="38"/>
      <c r="AI81" s="3"/>
      <c r="AJ81" s="3"/>
      <c r="AK81" s="3"/>
      <c r="AL81" s="3"/>
      <c r="AM81" s="60"/>
      <c r="AN81" s="49"/>
      <c r="AO81" s="3"/>
      <c r="AP81" s="38"/>
      <c r="AQ81" s="3"/>
      <c r="AR81" s="3"/>
      <c r="AS81" s="3"/>
      <c r="AT81" s="3"/>
      <c r="AU81" s="60"/>
      <c r="AV81" s="66"/>
      <c r="AW81" s="3"/>
      <c r="AX81" s="38"/>
      <c r="AY81" s="3"/>
      <c r="AZ81" s="3"/>
      <c r="BA81" s="3"/>
      <c r="BB81" s="3"/>
      <c r="BC81" s="60"/>
      <c r="BD81" s="49"/>
      <c r="BE81" s="3"/>
      <c r="BF81" s="38"/>
    </row>
    <row r="82" spans="4:58" x14ac:dyDescent="0.2">
      <c r="D82" s="3"/>
      <c r="E82" s="3"/>
      <c r="F82" s="3"/>
      <c r="G82" s="60"/>
      <c r="H82" s="66"/>
      <c r="I82" s="3"/>
      <c r="J82" s="38"/>
      <c r="L82" s="3"/>
      <c r="M82" s="3"/>
      <c r="N82" s="3"/>
      <c r="O82" s="60"/>
      <c r="P82" s="49"/>
      <c r="Q82" s="3"/>
      <c r="R82" s="38"/>
      <c r="S82" s="3"/>
      <c r="T82" s="3"/>
      <c r="U82" s="3"/>
      <c r="V82" s="3"/>
      <c r="W82" s="60"/>
      <c r="X82" s="49"/>
      <c r="Y82" s="3"/>
      <c r="Z82" s="38"/>
      <c r="AA82" s="3"/>
      <c r="AB82" s="3"/>
      <c r="AC82" s="3"/>
      <c r="AD82" s="3"/>
      <c r="AE82" s="60"/>
      <c r="AF82" s="49"/>
      <c r="AG82" s="3"/>
      <c r="AH82" s="38"/>
      <c r="AI82" s="3"/>
      <c r="AJ82" s="3"/>
      <c r="AK82" s="3"/>
      <c r="AL82" s="3"/>
      <c r="AM82" s="60"/>
      <c r="AN82" s="49"/>
      <c r="AO82" s="3"/>
      <c r="AP82" s="38"/>
      <c r="AQ82" s="3"/>
      <c r="AR82" s="3"/>
      <c r="AS82" s="3"/>
      <c r="AT82" s="3"/>
      <c r="AU82" s="60"/>
      <c r="AV82" s="66"/>
      <c r="AW82" s="3"/>
      <c r="AX82" s="38"/>
      <c r="AY82" s="3"/>
      <c r="AZ82" s="3"/>
      <c r="BA82" s="3"/>
      <c r="BB82" s="3"/>
      <c r="BC82" s="60"/>
      <c r="BD82" s="49"/>
      <c r="BE82" s="3"/>
      <c r="BF82" s="38"/>
    </row>
    <row r="83" spans="4:58" x14ac:dyDescent="0.2">
      <c r="D83" s="3"/>
      <c r="E83" s="3"/>
      <c r="F83" s="3"/>
      <c r="G83" s="60"/>
      <c r="H83" s="66"/>
      <c r="I83" s="3"/>
      <c r="J83" s="38"/>
      <c r="L83" s="3"/>
      <c r="M83" s="3"/>
      <c r="N83" s="3"/>
      <c r="O83" s="60"/>
      <c r="P83" s="49"/>
      <c r="Q83" s="3"/>
      <c r="R83" s="38"/>
      <c r="S83" s="3"/>
      <c r="T83" s="3"/>
      <c r="U83" s="3"/>
      <c r="V83" s="3"/>
      <c r="W83" s="60"/>
      <c r="X83" s="49"/>
      <c r="Y83" s="3"/>
      <c r="Z83" s="38"/>
      <c r="AA83" s="3"/>
      <c r="AB83" s="3"/>
      <c r="AC83" s="3"/>
      <c r="AD83" s="3"/>
      <c r="AE83" s="60"/>
      <c r="AF83" s="49"/>
      <c r="AG83" s="3"/>
      <c r="AH83" s="38"/>
      <c r="AI83" s="3"/>
      <c r="AJ83" s="3"/>
      <c r="AK83" s="3"/>
      <c r="AL83" s="3"/>
      <c r="AM83" s="60"/>
      <c r="AN83" s="49"/>
      <c r="AO83" s="3"/>
      <c r="AP83" s="38"/>
      <c r="AQ83" s="3"/>
      <c r="AR83" s="3"/>
      <c r="AS83" s="3"/>
      <c r="AT83" s="3"/>
      <c r="AU83" s="60"/>
      <c r="AV83" s="66"/>
      <c r="AW83" s="3"/>
      <c r="AX83" s="38"/>
      <c r="AY83" s="3"/>
      <c r="AZ83" s="3"/>
      <c r="BA83" s="3"/>
      <c r="BB83" s="3"/>
      <c r="BC83" s="60"/>
      <c r="BD83" s="49"/>
      <c r="BE83" s="3"/>
      <c r="BF83" s="38"/>
    </row>
    <row r="84" spans="4:58" x14ac:dyDescent="0.2">
      <c r="D84" s="3"/>
      <c r="E84" s="3"/>
      <c r="F84" s="3"/>
      <c r="G84" s="60"/>
      <c r="H84" s="66"/>
      <c r="I84" s="3"/>
      <c r="J84" s="38"/>
      <c r="L84" s="3"/>
      <c r="M84" s="3"/>
      <c r="N84" s="3"/>
      <c r="O84" s="60"/>
      <c r="P84" s="49"/>
      <c r="Q84" s="3"/>
      <c r="R84" s="38"/>
      <c r="S84" s="3"/>
      <c r="T84" s="3"/>
      <c r="U84" s="3"/>
      <c r="V84" s="3"/>
      <c r="W84" s="60"/>
      <c r="X84" s="49"/>
      <c r="Y84" s="3"/>
      <c r="Z84" s="38"/>
      <c r="AA84" s="3"/>
      <c r="AB84" s="3"/>
      <c r="AC84" s="3"/>
      <c r="AD84" s="3"/>
      <c r="AE84" s="60"/>
      <c r="AF84" s="49"/>
      <c r="AG84" s="3"/>
      <c r="AH84" s="38"/>
      <c r="AI84" s="3"/>
      <c r="AJ84" s="3"/>
      <c r="AK84" s="3"/>
      <c r="AL84" s="3"/>
      <c r="AM84" s="60"/>
      <c r="AN84" s="49"/>
      <c r="AO84" s="3"/>
      <c r="AP84" s="38"/>
      <c r="AQ84" s="3"/>
      <c r="AR84" s="3"/>
      <c r="AS84" s="3"/>
      <c r="AT84" s="3"/>
      <c r="AU84" s="60"/>
      <c r="AV84" s="66"/>
      <c r="AW84" s="3"/>
      <c r="AX84" s="38"/>
      <c r="AY84" s="3"/>
      <c r="AZ84" s="3"/>
      <c r="BA84" s="3"/>
      <c r="BB84" s="3"/>
      <c r="BC84" s="60"/>
      <c r="BD84" s="49"/>
      <c r="BE84" s="3"/>
      <c r="BF84" s="38"/>
    </row>
    <row r="85" spans="4:58" x14ac:dyDescent="0.2">
      <c r="D85" s="3"/>
      <c r="E85" s="3"/>
      <c r="F85" s="3"/>
      <c r="G85" s="60"/>
      <c r="H85" s="66"/>
      <c r="I85" s="3"/>
      <c r="J85" s="38"/>
      <c r="L85" s="3"/>
      <c r="M85" s="3"/>
      <c r="N85" s="3"/>
      <c r="O85" s="60"/>
      <c r="P85" s="49"/>
      <c r="Q85" s="3"/>
      <c r="R85" s="38"/>
      <c r="S85" s="3"/>
      <c r="T85" s="3"/>
      <c r="U85" s="3"/>
      <c r="V85" s="3"/>
      <c r="W85" s="60"/>
      <c r="X85" s="49"/>
      <c r="Y85" s="3"/>
      <c r="Z85" s="38"/>
      <c r="AA85" s="3"/>
      <c r="AB85" s="3"/>
      <c r="AC85" s="3"/>
      <c r="AD85" s="3"/>
      <c r="AE85" s="60"/>
      <c r="AF85" s="49"/>
      <c r="AG85" s="3"/>
      <c r="AH85" s="38"/>
      <c r="AI85" s="3"/>
      <c r="AJ85" s="3"/>
      <c r="AK85" s="3"/>
      <c r="AL85" s="3"/>
      <c r="AM85" s="60"/>
      <c r="AN85" s="49"/>
      <c r="AO85" s="3"/>
      <c r="AP85" s="38"/>
      <c r="AQ85" s="3"/>
      <c r="AR85" s="3"/>
      <c r="AS85" s="3"/>
      <c r="AT85" s="3"/>
      <c r="AU85" s="60"/>
      <c r="AV85" s="66"/>
      <c r="AW85" s="3"/>
      <c r="AX85" s="38"/>
      <c r="AY85" s="3"/>
      <c r="AZ85" s="3"/>
      <c r="BA85" s="3"/>
      <c r="BB85" s="3"/>
      <c r="BC85" s="60"/>
      <c r="BD85" s="49"/>
      <c r="BE85" s="3"/>
      <c r="BF85" s="38"/>
    </row>
    <row r="86" spans="4:58" x14ac:dyDescent="0.2">
      <c r="D86" s="3"/>
      <c r="E86" s="3"/>
      <c r="F86" s="3"/>
      <c r="G86" s="60"/>
      <c r="H86" s="66"/>
      <c r="I86" s="3"/>
      <c r="J86" s="38"/>
      <c r="L86" s="3"/>
      <c r="M86" s="3"/>
      <c r="N86" s="3"/>
      <c r="O86" s="60"/>
      <c r="P86" s="49"/>
      <c r="Q86" s="3"/>
      <c r="R86" s="38"/>
      <c r="S86" s="3"/>
      <c r="T86" s="3"/>
      <c r="U86" s="3"/>
      <c r="V86" s="3"/>
      <c r="W86" s="60"/>
      <c r="X86" s="49"/>
      <c r="Y86" s="3"/>
      <c r="Z86" s="38"/>
      <c r="AA86" s="3"/>
      <c r="AB86" s="3"/>
      <c r="AC86" s="3"/>
      <c r="AD86" s="3"/>
      <c r="AE86" s="60"/>
      <c r="AF86" s="49"/>
      <c r="AG86" s="3"/>
      <c r="AH86" s="38"/>
      <c r="AI86" s="3"/>
      <c r="AJ86" s="3"/>
      <c r="AK86" s="3"/>
      <c r="AL86" s="3"/>
      <c r="AM86" s="60"/>
      <c r="AN86" s="49"/>
      <c r="AO86" s="3"/>
      <c r="AP86" s="38"/>
      <c r="AQ86" s="3"/>
      <c r="AR86" s="3"/>
      <c r="AS86" s="3"/>
      <c r="AT86" s="3"/>
      <c r="AU86" s="60"/>
      <c r="AV86" s="66"/>
      <c r="AW86" s="3"/>
      <c r="AX86" s="38"/>
      <c r="AY86" s="3"/>
      <c r="AZ86" s="3"/>
      <c r="BA86" s="3"/>
      <c r="BB86" s="3"/>
      <c r="BC86" s="60"/>
      <c r="BD86" s="49"/>
      <c r="BE86" s="3"/>
      <c r="BF86" s="38"/>
    </row>
    <row r="87" spans="4:58" x14ac:dyDescent="0.2">
      <c r="D87" s="3"/>
      <c r="E87" s="3"/>
      <c r="F87" s="3"/>
      <c r="G87" s="60"/>
      <c r="H87" s="66"/>
      <c r="I87" s="3"/>
      <c r="J87" s="38"/>
      <c r="L87" s="3"/>
      <c r="M87" s="3"/>
      <c r="N87" s="3"/>
      <c r="O87" s="60"/>
      <c r="P87" s="49"/>
      <c r="Q87" s="3"/>
      <c r="R87" s="38"/>
      <c r="S87" s="3"/>
      <c r="T87" s="3"/>
      <c r="U87" s="3"/>
      <c r="V87" s="3"/>
      <c r="W87" s="60"/>
      <c r="X87" s="49"/>
      <c r="Y87" s="3"/>
      <c r="Z87" s="38"/>
      <c r="AA87" s="3"/>
      <c r="AB87" s="3"/>
      <c r="AC87" s="3"/>
      <c r="AD87" s="3"/>
      <c r="AE87" s="60"/>
      <c r="AF87" s="49"/>
      <c r="AG87" s="3"/>
      <c r="AH87" s="38"/>
      <c r="AI87" s="3"/>
      <c r="AJ87" s="3"/>
      <c r="AK87" s="3"/>
      <c r="AL87" s="3"/>
      <c r="AM87" s="60"/>
      <c r="AN87" s="49"/>
      <c r="AO87" s="3"/>
      <c r="AP87" s="38"/>
      <c r="AQ87" s="3"/>
      <c r="AR87" s="3"/>
      <c r="AS87" s="3"/>
      <c r="AT87" s="3"/>
      <c r="AU87" s="60"/>
      <c r="AV87" s="66"/>
      <c r="AW87" s="3"/>
      <c r="AX87" s="38"/>
      <c r="AY87" s="3"/>
      <c r="AZ87" s="3"/>
      <c r="BA87" s="3"/>
      <c r="BB87" s="3"/>
      <c r="BC87" s="60"/>
      <c r="BD87" s="49"/>
      <c r="BE87" s="3"/>
      <c r="BF87" s="38"/>
    </row>
    <row r="88" spans="4:58" x14ac:dyDescent="0.2">
      <c r="D88" s="3"/>
      <c r="E88" s="3"/>
      <c r="F88" s="3"/>
      <c r="G88" s="60"/>
      <c r="H88" s="66"/>
      <c r="I88" s="3"/>
      <c r="J88" s="38"/>
      <c r="L88" s="3"/>
      <c r="M88" s="3"/>
      <c r="N88" s="3"/>
      <c r="O88" s="60"/>
      <c r="P88" s="49"/>
      <c r="Q88" s="3"/>
      <c r="R88" s="38"/>
      <c r="S88" s="3"/>
      <c r="T88" s="3"/>
      <c r="U88" s="3"/>
      <c r="V88" s="3"/>
      <c r="W88" s="60"/>
      <c r="X88" s="49"/>
      <c r="Y88" s="3"/>
      <c r="Z88" s="38"/>
      <c r="AA88" s="3"/>
      <c r="AB88" s="3"/>
      <c r="AC88" s="3"/>
      <c r="AD88" s="3"/>
      <c r="AE88" s="60"/>
      <c r="AF88" s="49"/>
      <c r="AG88" s="3"/>
      <c r="AH88" s="38"/>
      <c r="AI88" s="3"/>
      <c r="AJ88" s="3"/>
      <c r="AK88" s="3"/>
      <c r="AL88" s="3"/>
      <c r="AM88" s="60"/>
      <c r="AN88" s="49"/>
      <c r="AO88" s="3"/>
      <c r="AP88" s="38"/>
      <c r="AQ88" s="3"/>
      <c r="AR88" s="3"/>
      <c r="AS88" s="3"/>
      <c r="AT88" s="3"/>
      <c r="AU88" s="60"/>
      <c r="AV88" s="66"/>
      <c r="AW88" s="3"/>
      <c r="AX88" s="38"/>
      <c r="AY88" s="3"/>
      <c r="AZ88" s="3"/>
      <c r="BA88" s="3"/>
      <c r="BB88" s="3"/>
      <c r="BC88" s="60"/>
      <c r="BD88" s="49"/>
      <c r="BE88" s="3"/>
      <c r="BF88" s="38"/>
    </row>
    <row r="89" spans="4:58" x14ac:dyDescent="0.2">
      <c r="D89" s="3"/>
      <c r="E89" s="3"/>
      <c r="F89" s="3"/>
      <c r="G89" s="60"/>
      <c r="H89" s="66"/>
      <c r="I89" s="3"/>
      <c r="J89" s="38"/>
      <c r="L89" s="3"/>
      <c r="M89" s="3"/>
      <c r="N89" s="3"/>
      <c r="O89" s="60"/>
      <c r="P89" s="49"/>
      <c r="Q89" s="3"/>
      <c r="R89" s="38"/>
      <c r="S89" s="3"/>
      <c r="T89" s="3"/>
      <c r="U89" s="3"/>
      <c r="V89" s="3"/>
      <c r="W89" s="60"/>
      <c r="X89" s="49"/>
      <c r="Y89" s="3"/>
      <c r="Z89" s="38"/>
      <c r="AA89" s="3"/>
      <c r="AB89" s="3"/>
      <c r="AC89" s="3"/>
      <c r="AD89" s="3"/>
      <c r="AE89" s="60"/>
      <c r="AF89" s="49"/>
      <c r="AG89" s="3"/>
      <c r="AH89" s="38"/>
      <c r="AI89" s="3"/>
      <c r="AJ89" s="3"/>
      <c r="AK89" s="3"/>
      <c r="AL89" s="3"/>
      <c r="AM89" s="60"/>
      <c r="AN89" s="49"/>
      <c r="AO89" s="3"/>
      <c r="AP89" s="38"/>
      <c r="AQ89" s="3"/>
      <c r="AR89" s="3"/>
      <c r="AS89" s="3"/>
      <c r="AT89" s="3"/>
      <c r="AU89" s="60"/>
      <c r="AV89" s="66"/>
      <c r="AW89" s="3"/>
      <c r="AX89" s="38"/>
      <c r="AY89" s="3"/>
      <c r="AZ89" s="3"/>
      <c r="BA89" s="3"/>
      <c r="BB89" s="3"/>
      <c r="BC89" s="60"/>
      <c r="BD89" s="49"/>
      <c r="BE89" s="3"/>
      <c r="BF89" s="38"/>
    </row>
    <row r="90" spans="4:58" x14ac:dyDescent="0.2">
      <c r="D90"/>
      <c r="E90"/>
      <c r="F90"/>
      <c r="G90" s="60"/>
      <c r="J90" s="37"/>
      <c r="L90"/>
      <c r="M90"/>
      <c r="N90"/>
      <c r="O90" s="60"/>
      <c r="R90" s="37"/>
      <c r="S90" s="3"/>
      <c r="T90"/>
      <c r="U90"/>
      <c r="V90"/>
      <c r="W90" s="60"/>
      <c r="Z90" s="37"/>
      <c r="AA90" s="3"/>
      <c r="AB90"/>
      <c r="AC90"/>
      <c r="AD90"/>
      <c r="AE90" s="60"/>
      <c r="AH90" s="37"/>
      <c r="AI90" s="3"/>
      <c r="AJ90"/>
      <c r="AK90"/>
      <c r="AL90"/>
      <c r="AM90" s="60"/>
      <c r="AP90" s="37"/>
      <c r="AQ90" s="3"/>
      <c r="AR90"/>
      <c r="AS90"/>
      <c r="AT90"/>
      <c r="AU90" s="60"/>
      <c r="AX90" s="37"/>
      <c r="AY90" s="3"/>
      <c r="AZ90"/>
      <c r="BA90"/>
      <c r="BB90"/>
      <c r="BC90" s="60"/>
      <c r="BF90" s="37"/>
    </row>
    <row r="91" spans="4:58" x14ac:dyDescent="0.2">
      <c r="D91"/>
      <c r="E91"/>
      <c r="F91"/>
      <c r="G91" s="60"/>
      <c r="J91" s="37"/>
      <c r="L91"/>
      <c r="M91"/>
      <c r="N91"/>
      <c r="O91" s="60"/>
      <c r="R91" s="37"/>
      <c r="S91"/>
      <c r="T91"/>
      <c r="U91"/>
      <c r="V91"/>
      <c r="W91" s="60"/>
      <c r="Z91" s="37"/>
      <c r="AA91"/>
      <c r="AB91"/>
      <c r="AC91"/>
      <c r="AD91"/>
      <c r="AE91" s="60"/>
      <c r="AH91" s="37"/>
      <c r="AI91"/>
      <c r="AJ91"/>
      <c r="AK91"/>
      <c r="AL91"/>
      <c r="AM91" s="60"/>
      <c r="AP91" s="37"/>
      <c r="AQ91"/>
      <c r="AR91"/>
      <c r="AS91"/>
      <c r="AT91"/>
      <c r="AU91" s="60"/>
      <c r="AX91" s="37"/>
      <c r="AY91"/>
      <c r="AZ91"/>
      <c r="BA91"/>
      <c r="BB91"/>
      <c r="BC91" s="60"/>
      <c r="BF91" s="37"/>
    </row>
    <row r="92" spans="4:58" x14ac:dyDescent="0.2">
      <c r="D92"/>
      <c r="E92"/>
      <c r="F92"/>
      <c r="G92" s="60"/>
      <c r="J92" s="37"/>
      <c r="L92"/>
      <c r="M92"/>
      <c r="N92"/>
      <c r="O92" s="60"/>
      <c r="R92" s="37"/>
      <c r="S92"/>
      <c r="T92"/>
      <c r="U92"/>
      <c r="V92"/>
      <c r="W92" s="60"/>
      <c r="Z92" s="37"/>
      <c r="AA92"/>
      <c r="AB92"/>
      <c r="AC92"/>
      <c r="AD92"/>
      <c r="AE92" s="60"/>
      <c r="AH92" s="37"/>
      <c r="AI92"/>
      <c r="AJ92"/>
      <c r="AK92"/>
      <c r="AL92"/>
      <c r="AM92" s="60"/>
      <c r="AP92" s="37"/>
      <c r="AQ92"/>
      <c r="AR92"/>
      <c r="AS92"/>
      <c r="AT92"/>
      <c r="AU92" s="60"/>
      <c r="AX92" s="37"/>
      <c r="AY92"/>
      <c r="AZ92"/>
      <c r="BA92"/>
      <c r="BB92"/>
      <c r="BC92" s="60"/>
      <c r="BF92" s="37"/>
    </row>
    <row r="93" spans="4:58" x14ac:dyDescent="0.2">
      <c r="D93"/>
      <c r="E93"/>
      <c r="F93"/>
      <c r="G93" s="60"/>
      <c r="J93" s="37"/>
      <c r="L93"/>
      <c r="M93"/>
      <c r="N93"/>
      <c r="O93" s="60"/>
      <c r="R93" s="37"/>
      <c r="S93"/>
      <c r="T93"/>
      <c r="U93"/>
      <c r="V93"/>
      <c r="W93" s="60"/>
      <c r="Z93" s="37"/>
      <c r="AA93"/>
      <c r="AB93"/>
      <c r="AC93"/>
      <c r="AD93"/>
      <c r="AE93" s="60"/>
      <c r="AH93" s="37"/>
      <c r="AI93"/>
      <c r="AJ93"/>
      <c r="AK93"/>
      <c r="AL93"/>
      <c r="AM93" s="60"/>
      <c r="AP93" s="37"/>
      <c r="AQ93"/>
      <c r="AR93"/>
      <c r="AS93"/>
      <c r="AT93"/>
      <c r="AU93" s="60"/>
      <c r="AX93" s="37"/>
      <c r="AY93"/>
      <c r="AZ93"/>
      <c r="BA93"/>
      <c r="BB93"/>
      <c r="BC93" s="60"/>
      <c r="BF93" s="37"/>
    </row>
    <row r="94" spans="4:58" x14ac:dyDescent="0.2">
      <c r="D94"/>
      <c r="E94"/>
      <c r="F94"/>
      <c r="G94" s="60"/>
      <c r="J94" s="37"/>
      <c r="L94"/>
      <c r="M94"/>
      <c r="N94"/>
      <c r="O94" s="60"/>
      <c r="R94" s="37"/>
      <c r="S94"/>
      <c r="T94"/>
      <c r="U94"/>
      <c r="V94"/>
      <c r="W94" s="60"/>
      <c r="Z94" s="37"/>
      <c r="AA94"/>
      <c r="AB94"/>
      <c r="AC94"/>
      <c r="AD94"/>
      <c r="AE94" s="60"/>
      <c r="AH94" s="37"/>
      <c r="AI94"/>
      <c r="AJ94"/>
      <c r="AK94"/>
      <c r="AL94"/>
      <c r="AM94" s="60"/>
      <c r="AP94" s="37"/>
      <c r="AQ94"/>
      <c r="AR94"/>
      <c r="AS94"/>
      <c r="AT94"/>
      <c r="AU94" s="60"/>
      <c r="AX94" s="37"/>
      <c r="AY94"/>
      <c r="AZ94"/>
      <c r="BA94"/>
      <c r="BB94"/>
      <c r="BC94" s="60"/>
      <c r="BF94" s="37"/>
    </row>
    <row r="95" spans="4:58" x14ac:dyDescent="0.2">
      <c r="D95"/>
      <c r="E95"/>
      <c r="F95"/>
      <c r="G95" s="60"/>
      <c r="J95" s="37"/>
      <c r="L95"/>
      <c r="M95"/>
      <c r="N95"/>
      <c r="O95" s="60"/>
      <c r="R95" s="37"/>
      <c r="S95"/>
      <c r="T95"/>
      <c r="U95"/>
      <c r="V95"/>
      <c r="W95" s="60"/>
      <c r="Z95" s="37"/>
      <c r="AA95"/>
      <c r="AB95"/>
      <c r="AC95"/>
      <c r="AD95"/>
      <c r="AE95" s="60"/>
      <c r="AH95" s="37"/>
      <c r="AI95"/>
      <c r="AJ95"/>
      <c r="AK95"/>
      <c r="AL95"/>
      <c r="AM95" s="60"/>
      <c r="AP95" s="37"/>
      <c r="AQ95"/>
      <c r="AR95"/>
      <c r="AS95"/>
      <c r="AT95"/>
      <c r="AU95" s="60"/>
      <c r="AX95" s="37"/>
      <c r="AY95"/>
      <c r="AZ95"/>
      <c r="BA95"/>
      <c r="BB95"/>
      <c r="BC95" s="60"/>
      <c r="BF95" s="37"/>
    </row>
    <row r="96" spans="4:58" x14ac:dyDescent="0.2">
      <c r="D96"/>
      <c r="E96"/>
      <c r="F96"/>
      <c r="G96" s="60"/>
      <c r="J96" s="37"/>
      <c r="L96"/>
      <c r="M96"/>
      <c r="N96"/>
      <c r="O96" s="60"/>
      <c r="R96" s="37"/>
      <c r="S96"/>
      <c r="T96"/>
      <c r="U96"/>
      <c r="V96"/>
      <c r="W96" s="60"/>
      <c r="Z96" s="37"/>
      <c r="AA96"/>
      <c r="AB96"/>
      <c r="AC96"/>
      <c r="AD96"/>
      <c r="AE96" s="60"/>
      <c r="AH96" s="37"/>
      <c r="AI96"/>
      <c r="AJ96"/>
      <c r="AK96"/>
      <c r="AL96"/>
      <c r="AM96" s="60"/>
      <c r="AP96" s="37"/>
      <c r="AQ96"/>
      <c r="AR96"/>
      <c r="AS96"/>
      <c r="AT96"/>
      <c r="AU96" s="60"/>
      <c r="AX96" s="37"/>
      <c r="AY96"/>
      <c r="AZ96"/>
      <c r="BA96"/>
      <c r="BB96"/>
      <c r="BC96" s="60"/>
      <c r="BF96" s="37"/>
    </row>
    <row r="97" spans="4:58" x14ac:dyDescent="0.2">
      <c r="D97"/>
      <c r="E97"/>
      <c r="F97"/>
      <c r="G97" s="60"/>
      <c r="J97" s="37"/>
      <c r="L97"/>
      <c r="M97"/>
      <c r="N97"/>
      <c r="O97" s="60"/>
      <c r="R97" s="37"/>
      <c r="S97"/>
      <c r="T97"/>
      <c r="U97"/>
      <c r="V97"/>
      <c r="W97" s="60"/>
      <c r="Z97" s="37"/>
      <c r="AA97"/>
      <c r="AB97"/>
      <c r="AC97"/>
      <c r="AD97"/>
      <c r="AE97" s="60"/>
      <c r="AH97" s="37"/>
      <c r="AI97"/>
      <c r="AJ97"/>
      <c r="AK97"/>
      <c r="AL97"/>
      <c r="AM97" s="60"/>
      <c r="AP97" s="37"/>
      <c r="AQ97"/>
      <c r="AR97"/>
      <c r="AS97"/>
      <c r="AT97"/>
      <c r="AU97" s="60"/>
      <c r="AX97" s="37"/>
      <c r="AY97"/>
      <c r="AZ97"/>
      <c r="BA97"/>
      <c r="BB97"/>
      <c r="BC97" s="60"/>
      <c r="BF97" s="37"/>
    </row>
    <row r="98" spans="4:58" x14ac:dyDescent="0.2">
      <c r="D98"/>
      <c r="E98"/>
      <c r="F98"/>
      <c r="G98" s="60"/>
      <c r="J98" s="37"/>
      <c r="L98"/>
      <c r="M98"/>
      <c r="N98"/>
      <c r="O98" s="60"/>
      <c r="R98" s="37"/>
      <c r="S98"/>
      <c r="T98"/>
      <c r="U98"/>
      <c r="V98"/>
      <c r="W98" s="60"/>
      <c r="Z98" s="37"/>
      <c r="AA98"/>
      <c r="AB98"/>
      <c r="AC98"/>
      <c r="AD98"/>
      <c r="AE98" s="60"/>
      <c r="AH98" s="37"/>
      <c r="AI98"/>
      <c r="AJ98"/>
      <c r="AK98"/>
      <c r="AL98"/>
      <c r="AM98" s="60"/>
      <c r="AP98" s="37"/>
      <c r="AQ98"/>
      <c r="AR98"/>
      <c r="AS98"/>
      <c r="AT98"/>
      <c r="AU98" s="60"/>
      <c r="AX98" s="37"/>
      <c r="AY98"/>
      <c r="AZ98"/>
      <c r="BA98"/>
      <c r="BB98"/>
      <c r="BC98" s="60"/>
      <c r="BF98" s="37"/>
    </row>
    <row r="99" spans="4:58" x14ac:dyDescent="0.2">
      <c r="D99"/>
      <c r="E99"/>
      <c r="F99"/>
      <c r="G99" s="60"/>
      <c r="J99" s="37"/>
      <c r="L99"/>
      <c r="M99"/>
      <c r="N99"/>
      <c r="O99" s="60"/>
      <c r="R99" s="37"/>
      <c r="S99"/>
      <c r="T99"/>
      <c r="U99"/>
      <c r="V99"/>
      <c r="W99" s="60"/>
      <c r="Z99" s="37"/>
      <c r="AA99"/>
      <c r="AB99"/>
      <c r="AC99"/>
      <c r="AD99"/>
      <c r="AE99" s="60"/>
      <c r="AH99" s="37"/>
      <c r="AI99"/>
      <c r="AJ99"/>
      <c r="AK99"/>
      <c r="AL99"/>
      <c r="AM99" s="60"/>
      <c r="AP99" s="37"/>
      <c r="AQ99"/>
      <c r="AR99"/>
      <c r="AS99"/>
      <c r="AT99"/>
      <c r="AU99" s="60"/>
      <c r="AX99" s="37"/>
      <c r="AY99"/>
      <c r="AZ99"/>
      <c r="BA99"/>
      <c r="BB99"/>
      <c r="BC99" s="60"/>
      <c r="BF99" s="37"/>
    </row>
    <row r="100" spans="4:58" x14ac:dyDescent="0.2">
      <c r="D100"/>
      <c r="E100"/>
      <c r="F100"/>
      <c r="G100" s="60"/>
      <c r="J100" s="37"/>
      <c r="L100"/>
      <c r="M100"/>
      <c r="N100"/>
      <c r="O100" s="60"/>
      <c r="R100" s="37"/>
      <c r="S100"/>
      <c r="T100"/>
      <c r="U100"/>
      <c r="V100"/>
      <c r="W100" s="60"/>
      <c r="Z100" s="37"/>
      <c r="AA100"/>
      <c r="AB100"/>
      <c r="AC100"/>
      <c r="AD100"/>
      <c r="AE100" s="60"/>
      <c r="AH100" s="37"/>
      <c r="AI100"/>
      <c r="AJ100"/>
      <c r="AK100"/>
      <c r="AL100"/>
      <c r="AM100" s="60"/>
      <c r="AP100" s="37"/>
      <c r="AQ100"/>
      <c r="AR100"/>
      <c r="AS100"/>
      <c r="AT100"/>
      <c r="AU100" s="60"/>
      <c r="AX100" s="37"/>
      <c r="AY100"/>
      <c r="AZ100"/>
      <c r="BA100"/>
      <c r="BB100"/>
      <c r="BC100" s="60"/>
      <c r="BF100" s="37"/>
    </row>
    <row r="101" spans="4:58" x14ac:dyDescent="0.2">
      <c r="D101"/>
      <c r="E101"/>
      <c r="F101"/>
      <c r="G101" s="60"/>
      <c r="J101" s="37"/>
      <c r="L101"/>
      <c r="M101"/>
      <c r="N101"/>
      <c r="O101" s="60"/>
      <c r="R101" s="37"/>
      <c r="S101"/>
      <c r="T101"/>
      <c r="U101"/>
      <c r="V101"/>
      <c r="W101" s="60"/>
      <c r="Z101" s="37"/>
      <c r="AA101"/>
      <c r="AB101"/>
      <c r="AC101"/>
      <c r="AD101"/>
      <c r="AE101" s="60"/>
      <c r="AH101" s="37"/>
      <c r="AI101"/>
      <c r="AJ101"/>
      <c r="AK101"/>
      <c r="AL101"/>
      <c r="AM101" s="60"/>
      <c r="AP101" s="37"/>
      <c r="AQ101"/>
      <c r="AR101"/>
      <c r="AS101"/>
      <c r="AT101"/>
      <c r="AU101" s="60"/>
      <c r="AX101" s="37"/>
      <c r="AY101"/>
      <c r="AZ101"/>
      <c r="BA101"/>
      <c r="BB101"/>
      <c r="BC101" s="60"/>
      <c r="BF101" s="37"/>
    </row>
    <row r="102" spans="4:58" x14ac:dyDescent="0.2">
      <c r="D102"/>
      <c r="E102"/>
      <c r="F102"/>
      <c r="G102" s="60"/>
      <c r="J102" s="37"/>
      <c r="L102"/>
      <c r="M102"/>
      <c r="N102"/>
      <c r="O102" s="60"/>
      <c r="R102" s="37"/>
      <c r="S102"/>
      <c r="T102"/>
      <c r="U102"/>
      <c r="V102"/>
      <c r="W102" s="60"/>
      <c r="Z102" s="37"/>
      <c r="AA102"/>
      <c r="AB102"/>
      <c r="AC102"/>
      <c r="AD102"/>
      <c r="AE102" s="60"/>
      <c r="AH102" s="37"/>
      <c r="AI102"/>
      <c r="AJ102"/>
      <c r="AK102"/>
      <c r="AL102"/>
      <c r="AM102" s="60"/>
      <c r="AP102" s="37"/>
      <c r="AQ102"/>
      <c r="AR102"/>
      <c r="AS102"/>
      <c r="AT102"/>
      <c r="AU102" s="60"/>
      <c r="AX102" s="37"/>
      <c r="AY102"/>
      <c r="AZ102"/>
      <c r="BA102"/>
      <c r="BB102"/>
      <c r="BC102" s="60"/>
      <c r="BF102" s="37"/>
    </row>
    <row r="103" spans="4:58" x14ac:dyDescent="0.2">
      <c r="D103"/>
      <c r="E103"/>
      <c r="F103"/>
      <c r="G103" s="60"/>
      <c r="J103" s="37"/>
      <c r="L103"/>
      <c r="M103"/>
      <c r="N103"/>
      <c r="O103" s="60"/>
      <c r="R103" s="37"/>
      <c r="S103"/>
      <c r="T103"/>
      <c r="U103"/>
      <c r="V103"/>
      <c r="W103" s="60"/>
      <c r="Z103" s="37"/>
      <c r="AA103"/>
      <c r="AB103"/>
      <c r="AC103"/>
      <c r="AD103"/>
      <c r="AE103" s="60"/>
      <c r="AH103" s="37"/>
      <c r="AI103"/>
      <c r="AJ103"/>
      <c r="AK103"/>
      <c r="AL103"/>
      <c r="AM103" s="60"/>
      <c r="AP103" s="37"/>
      <c r="AQ103"/>
      <c r="AR103"/>
      <c r="AS103"/>
      <c r="AT103"/>
      <c r="AU103" s="60"/>
      <c r="AX103" s="37"/>
      <c r="AY103"/>
      <c r="AZ103"/>
      <c r="BA103"/>
      <c r="BB103"/>
      <c r="BC103" s="60"/>
      <c r="BF103" s="37"/>
    </row>
    <row r="104" spans="4:58" x14ac:dyDescent="0.2">
      <c r="D104"/>
      <c r="E104"/>
      <c r="F104"/>
      <c r="G104" s="60"/>
      <c r="J104" s="37"/>
      <c r="L104"/>
      <c r="M104"/>
      <c r="N104"/>
      <c r="O104" s="60"/>
      <c r="R104" s="37"/>
      <c r="S104"/>
      <c r="T104"/>
      <c r="U104"/>
      <c r="V104"/>
      <c r="W104" s="60"/>
      <c r="Z104" s="37"/>
      <c r="AA104"/>
      <c r="AB104"/>
      <c r="AC104"/>
      <c r="AD104"/>
      <c r="AE104" s="60"/>
      <c r="AH104" s="37"/>
      <c r="AI104"/>
      <c r="AJ104"/>
      <c r="AK104"/>
      <c r="AL104"/>
      <c r="AM104" s="60"/>
      <c r="AP104" s="37"/>
      <c r="AQ104"/>
      <c r="AR104"/>
      <c r="AS104"/>
      <c r="AT104"/>
      <c r="AU104" s="60"/>
      <c r="AX104" s="37"/>
      <c r="AY104"/>
      <c r="AZ104"/>
      <c r="BA104"/>
      <c r="BB104"/>
      <c r="BC104" s="60"/>
      <c r="BF104" s="37"/>
    </row>
    <row r="105" spans="4:58" x14ac:dyDescent="0.2">
      <c r="D105"/>
      <c r="E105"/>
      <c r="F105"/>
      <c r="G105" s="60"/>
      <c r="J105" s="37"/>
      <c r="L105"/>
      <c r="M105"/>
      <c r="N105"/>
      <c r="O105" s="60"/>
      <c r="R105" s="37"/>
      <c r="S105"/>
      <c r="T105"/>
      <c r="U105"/>
      <c r="V105"/>
      <c r="W105" s="60"/>
      <c r="Z105" s="37"/>
      <c r="AA105"/>
      <c r="AB105"/>
      <c r="AC105"/>
      <c r="AD105"/>
      <c r="AE105" s="60"/>
      <c r="AH105" s="37"/>
      <c r="AI105"/>
      <c r="AJ105"/>
      <c r="AK105"/>
      <c r="AL105"/>
      <c r="AM105" s="60"/>
      <c r="AP105" s="37"/>
      <c r="AQ105"/>
      <c r="AR105"/>
      <c r="AS105"/>
      <c r="AT105"/>
      <c r="AU105" s="60"/>
      <c r="AX105" s="37"/>
      <c r="AY105"/>
      <c r="AZ105"/>
      <c r="BA105"/>
      <c r="BB105"/>
      <c r="BC105" s="60"/>
      <c r="BF105" s="37"/>
    </row>
    <row r="106" spans="4:58" x14ac:dyDescent="0.2">
      <c r="D106"/>
      <c r="E106"/>
      <c r="F106"/>
      <c r="G106" s="60"/>
      <c r="J106" s="37"/>
      <c r="L106"/>
      <c r="M106"/>
      <c r="N106"/>
      <c r="O106" s="60"/>
      <c r="R106" s="37"/>
      <c r="S106"/>
      <c r="T106"/>
      <c r="U106"/>
      <c r="V106"/>
      <c r="W106" s="60"/>
      <c r="Z106" s="37"/>
      <c r="AA106"/>
      <c r="AB106"/>
      <c r="AC106"/>
      <c r="AD106"/>
      <c r="AE106" s="60"/>
      <c r="AH106" s="37"/>
      <c r="AI106"/>
      <c r="AJ106"/>
      <c r="AK106"/>
      <c r="AL106"/>
      <c r="AM106" s="60"/>
      <c r="AP106" s="37"/>
      <c r="AQ106"/>
      <c r="AR106"/>
      <c r="AS106"/>
      <c r="AT106"/>
      <c r="AU106" s="60"/>
      <c r="AX106" s="37"/>
      <c r="AY106"/>
      <c r="AZ106"/>
      <c r="BA106"/>
      <c r="BB106"/>
      <c r="BC106" s="60"/>
      <c r="BF106" s="37"/>
    </row>
    <row r="107" spans="4:58" x14ac:dyDescent="0.2">
      <c r="D107"/>
      <c r="E107"/>
      <c r="F107"/>
      <c r="G107" s="60"/>
      <c r="J107" s="37"/>
      <c r="L107"/>
      <c r="M107"/>
      <c r="N107"/>
      <c r="O107" s="60"/>
      <c r="R107" s="37"/>
      <c r="S107"/>
      <c r="T107"/>
      <c r="U107"/>
      <c r="V107"/>
      <c r="W107" s="60"/>
      <c r="Z107" s="37"/>
      <c r="AA107"/>
      <c r="AB107"/>
      <c r="AC107"/>
      <c r="AD107"/>
      <c r="AE107" s="60"/>
      <c r="AH107" s="37"/>
      <c r="AI107"/>
      <c r="AJ107"/>
      <c r="AK107"/>
      <c r="AL107"/>
      <c r="AM107" s="60"/>
      <c r="AP107" s="37"/>
      <c r="AQ107"/>
      <c r="AR107"/>
      <c r="AS107"/>
      <c r="AT107"/>
      <c r="AU107" s="60"/>
      <c r="AX107" s="37"/>
      <c r="AY107"/>
      <c r="AZ107"/>
      <c r="BA107"/>
      <c r="BB107"/>
      <c r="BC107" s="60"/>
      <c r="BF107" s="37"/>
    </row>
    <row r="108" spans="4:58" x14ac:dyDescent="0.2">
      <c r="D108"/>
      <c r="E108"/>
      <c r="F108"/>
      <c r="G108" s="60"/>
      <c r="J108" s="37"/>
      <c r="L108"/>
      <c r="M108"/>
      <c r="N108"/>
      <c r="O108" s="60"/>
      <c r="R108" s="37"/>
      <c r="S108"/>
      <c r="T108"/>
      <c r="U108"/>
      <c r="V108"/>
      <c r="W108" s="60"/>
      <c r="Z108" s="37"/>
      <c r="AA108"/>
      <c r="AB108"/>
      <c r="AC108"/>
      <c r="AD108"/>
      <c r="AE108" s="60"/>
      <c r="AH108" s="37"/>
      <c r="AI108"/>
      <c r="AJ108"/>
      <c r="AK108"/>
      <c r="AL108"/>
      <c r="AM108" s="60"/>
      <c r="AP108" s="37"/>
      <c r="AQ108"/>
      <c r="AR108"/>
      <c r="AS108"/>
      <c r="AT108"/>
      <c r="AU108" s="60"/>
      <c r="AX108" s="37"/>
      <c r="AY108"/>
      <c r="AZ108"/>
      <c r="BA108"/>
      <c r="BB108"/>
      <c r="BC108" s="60"/>
      <c r="BF108" s="37"/>
    </row>
    <row r="109" spans="4:58" x14ac:dyDescent="0.2">
      <c r="D109"/>
      <c r="E109"/>
      <c r="F109"/>
      <c r="G109" s="60"/>
      <c r="J109" s="37"/>
      <c r="L109"/>
      <c r="M109"/>
      <c r="N109"/>
      <c r="O109" s="60"/>
      <c r="R109" s="37"/>
      <c r="S109"/>
      <c r="T109"/>
      <c r="U109"/>
      <c r="V109"/>
      <c r="W109" s="60"/>
      <c r="Z109" s="37"/>
      <c r="AA109"/>
      <c r="AB109"/>
      <c r="AC109"/>
      <c r="AD109"/>
      <c r="AE109" s="60"/>
      <c r="AH109" s="37"/>
      <c r="AI109"/>
      <c r="AJ109"/>
      <c r="AK109"/>
      <c r="AL109"/>
      <c r="AM109" s="60"/>
      <c r="AP109" s="37"/>
      <c r="AQ109"/>
      <c r="AR109"/>
      <c r="AS109"/>
      <c r="AT109"/>
      <c r="AU109" s="60"/>
      <c r="AX109" s="37"/>
      <c r="AY109"/>
      <c r="AZ109"/>
      <c r="BA109"/>
      <c r="BB109"/>
      <c r="BC109" s="60"/>
      <c r="BF109" s="37"/>
    </row>
    <row r="110" spans="4:58" x14ac:dyDescent="0.2">
      <c r="D110"/>
      <c r="E110"/>
      <c r="F110"/>
      <c r="G110" s="60"/>
      <c r="J110" s="37"/>
      <c r="L110"/>
      <c r="M110"/>
      <c r="N110"/>
      <c r="O110" s="60"/>
      <c r="R110" s="37"/>
      <c r="S110"/>
      <c r="T110"/>
      <c r="U110"/>
      <c r="V110"/>
      <c r="W110" s="60"/>
      <c r="Z110" s="37"/>
      <c r="AA110"/>
      <c r="AB110"/>
      <c r="AC110"/>
      <c r="AD110"/>
      <c r="AE110" s="60"/>
      <c r="AH110" s="37"/>
      <c r="AI110"/>
      <c r="AJ110"/>
      <c r="AK110"/>
      <c r="AL110"/>
      <c r="AM110" s="60"/>
      <c r="AP110" s="37"/>
      <c r="AQ110"/>
      <c r="AR110"/>
      <c r="AS110"/>
      <c r="AT110"/>
      <c r="AU110" s="60"/>
      <c r="AX110" s="37"/>
      <c r="AY110"/>
      <c r="AZ110"/>
      <c r="BA110"/>
      <c r="BB110"/>
      <c r="BC110" s="60"/>
      <c r="BF110" s="37"/>
    </row>
    <row r="111" spans="4:58" x14ac:dyDescent="0.2">
      <c r="D111"/>
      <c r="E111"/>
      <c r="F111"/>
      <c r="G111" s="60"/>
      <c r="J111" s="37"/>
      <c r="L111"/>
      <c r="M111"/>
      <c r="N111"/>
      <c r="O111" s="60"/>
      <c r="R111" s="37"/>
      <c r="S111"/>
      <c r="T111"/>
      <c r="U111"/>
      <c r="V111"/>
      <c r="W111" s="60"/>
      <c r="Z111" s="37"/>
      <c r="AA111"/>
      <c r="AB111"/>
      <c r="AC111"/>
      <c r="AD111"/>
      <c r="AE111" s="60"/>
      <c r="AH111" s="37"/>
      <c r="AI111"/>
      <c r="AJ111"/>
      <c r="AK111"/>
      <c r="AL111"/>
      <c r="AM111" s="60"/>
      <c r="AP111" s="37"/>
      <c r="AQ111"/>
      <c r="AR111"/>
      <c r="AS111"/>
      <c r="AT111"/>
      <c r="AU111" s="60"/>
      <c r="AX111" s="37"/>
      <c r="AY111"/>
      <c r="AZ111"/>
      <c r="BA111"/>
      <c r="BB111"/>
      <c r="BC111" s="60"/>
      <c r="BF111" s="37"/>
    </row>
    <row r="112" spans="4:58" x14ac:dyDescent="0.2">
      <c r="D112"/>
      <c r="E112"/>
      <c r="F112"/>
      <c r="G112" s="60"/>
      <c r="J112" s="37"/>
      <c r="L112"/>
      <c r="M112"/>
      <c r="N112"/>
      <c r="O112" s="60"/>
      <c r="R112" s="37"/>
      <c r="S112"/>
      <c r="T112"/>
      <c r="U112"/>
      <c r="V112"/>
      <c r="W112" s="60"/>
      <c r="Z112" s="37"/>
      <c r="AA112"/>
      <c r="AB112"/>
      <c r="AC112"/>
      <c r="AD112"/>
      <c r="AE112" s="60"/>
      <c r="AH112" s="37"/>
      <c r="AI112"/>
      <c r="AJ112"/>
      <c r="AK112"/>
      <c r="AL112"/>
      <c r="AM112" s="60"/>
      <c r="AP112" s="37"/>
      <c r="AQ112"/>
      <c r="AR112"/>
      <c r="AS112"/>
      <c r="AT112"/>
      <c r="AU112" s="60"/>
      <c r="AX112" s="37"/>
      <c r="AY112"/>
      <c r="AZ112"/>
      <c r="BA112"/>
      <c r="BB112"/>
      <c r="BC112" s="60"/>
      <c r="BF112" s="37"/>
    </row>
    <row r="113" spans="4:58" x14ac:dyDescent="0.2">
      <c r="D113"/>
      <c r="E113"/>
      <c r="F113"/>
      <c r="G113" s="60"/>
      <c r="J113" s="37"/>
      <c r="L113"/>
      <c r="M113"/>
      <c r="N113"/>
      <c r="O113" s="60"/>
      <c r="R113" s="37"/>
      <c r="S113"/>
      <c r="T113"/>
      <c r="U113"/>
      <c r="V113"/>
      <c r="W113" s="60"/>
      <c r="Z113" s="37"/>
      <c r="AA113"/>
      <c r="AB113"/>
      <c r="AC113"/>
      <c r="AD113"/>
      <c r="AE113" s="60"/>
      <c r="AH113" s="37"/>
      <c r="AI113"/>
      <c r="AJ113"/>
      <c r="AK113"/>
      <c r="AL113"/>
      <c r="AM113" s="60"/>
      <c r="AP113" s="37"/>
      <c r="AQ113"/>
      <c r="AR113"/>
      <c r="AS113"/>
      <c r="AT113"/>
      <c r="AU113" s="60"/>
      <c r="AX113" s="37"/>
      <c r="AY113"/>
      <c r="AZ113"/>
      <c r="BA113"/>
      <c r="BB113"/>
      <c r="BC113" s="60"/>
      <c r="BF113" s="37"/>
    </row>
    <row r="114" spans="4:58" x14ac:dyDescent="0.2">
      <c r="D114"/>
      <c r="E114"/>
      <c r="F114"/>
      <c r="G114" s="60"/>
      <c r="J114" s="37"/>
      <c r="L114"/>
      <c r="M114"/>
      <c r="N114"/>
      <c r="O114" s="60"/>
      <c r="R114" s="37"/>
      <c r="S114"/>
      <c r="T114"/>
      <c r="U114"/>
      <c r="V114"/>
      <c r="W114" s="60"/>
      <c r="Z114" s="37"/>
      <c r="AA114"/>
      <c r="AB114"/>
      <c r="AC114"/>
      <c r="AD114"/>
      <c r="AE114" s="60"/>
      <c r="AH114" s="37"/>
      <c r="AI114"/>
      <c r="AJ114"/>
      <c r="AK114"/>
      <c r="AL114"/>
      <c r="AM114" s="60"/>
      <c r="AP114" s="37"/>
      <c r="AQ114"/>
      <c r="AR114"/>
      <c r="AS114"/>
      <c r="AT114"/>
      <c r="AU114" s="60"/>
      <c r="AX114" s="37"/>
      <c r="AY114"/>
      <c r="AZ114"/>
      <c r="BA114"/>
      <c r="BB114"/>
      <c r="BC114" s="60"/>
      <c r="BF114" s="37"/>
    </row>
    <row r="115" spans="4:58" x14ac:dyDescent="0.2">
      <c r="D115"/>
      <c r="E115"/>
      <c r="F115"/>
      <c r="G115" s="60"/>
      <c r="J115" s="37"/>
      <c r="L115"/>
      <c r="M115"/>
      <c r="N115"/>
      <c r="O115" s="60"/>
      <c r="R115" s="37"/>
      <c r="S115"/>
      <c r="T115"/>
      <c r="U115"/>
      <c r="V115"/>
      <c r="W115" s="60"/>
      <c r="Z115" s="37"/>
      <c r="AA115"/>
      <c r="AB115"/>
      <c r="AC115"/>
      <c r="AD115"/>
      <c r="AE115" s="60"/>
      <c r="AH115" s="37"/>
      <c r="AI115"/>
      <c r="AJ115"/>
      <c r="AK115"/>
      <c r="AL115"/>
      <c r="AM115" s="60"/>
      <c r="AP115" s="37"/>
      <c r="AQ115"/>
      <c r="AR115"/>
      <c r="AS115"/>
      <c r="AT115"/>
      <c r="AU115" s="60"/>
      <c r="AX115" s="37"/>
      <c r="AY115"/>
      <c r="AZ115"/>
      <c r="BA115"/>
      <c r="BB115"/>
      <c r="BC115" s="60"/>
      <c r="BF115" s="37"/>
    </row>
    <row r="116" spans="4:58" x14ac:dyDescent="0.2">
      <c r="D116"/>
      <c r="E116"/>
      <c r="F116"/>
      <c r="G116" s="60"/>
      <c r="J116" s="37"/>
      <c r="L116"/>
      <c r="M116"/>
      <c r="N116"/>
      <c r="O116" s="60"/>
      <c r="R116" s="37"/>
      <c r="S116"/>
      <c r="T116"/>
      <c r="U116"/>
      <c r="V116"/>
      <c r="W116" s="60"/>
      <c r="Z116" s="37"/>
      <c r="AA116"/>
      <c r="AB116"/>
      <c r="AC116"/>
      <c r="AD116"/>
      <c r="AE116" s="60"/>
      <c r="AH116" s="37"/>
      <c r="AI116"/>
      <c r="AJ116"/>
      <c r="AK116"/>
      <c r="AL116"/>
      <c r="AM116" s="60"/>
      <c r="AP116" s="37"/>
      <c r="AQ116"/>
      <c r="AR116"/>
      <c r="AS116"/>
      <c r="AT116"/>
      <c r="AU116" s="60"/>
      <c r="AX116" s="37"/>
      <c r="AY116"/>
      <c r="AZ116"/>
      <c r="BA116"/>
      <c r="BB116"/>
      <c r="BC116" s="60"/>
      <c r="BF116" s="37"/>
    </row>
    <row r="117" spans="4:58" x14ac:dyDescent="0.2">
      <c r="D117"/>
      <c r="E117"/>
      <c r="F117"/>
      <c r="G117" s="60"/>
      <c r="J117" s="37"/>
      <c r="L117"/>
      <c r="M117"/>
      <c r="N117"/>
      <c r="O117" s="60"/>
      <c r="R117" s="37"/>
      <c r="S117"/>
      <c r="T117"/>
      <c r="U117"/>
      <c r="V117"/>
      <c r="W117" s="60"/>
      <c r="Z117" s="37"/>
      <c r="AA117"/>
      <c r="AB117"/>
      <c r="AC117"/>
      <c r="AD117"/>
      <c r="AE117" s="60"/>
      <c r="AH117" s="37"/>
      <c r="AI117"/>
      <c r="AJ117"/>
      <c r="AK117"/>
      <c r="AL117"/>
      <c r="AM117" s="60"/>
      <c r="AP117" s="37"/>
      <c r="AQ117"/>
      <c r="AR117"/>
      <c r="AS117"/>
      <c r="AT117"/>
      <c r="AU117" s="60"/>
      <c r="AX117" s="37"/>
      <c r="AY117"/>
      <c r="AZ117"/>
      <c r="BA117"/>
      <c r="BB117"/>
      <c r="BC117" s="60"/>
      <c r="BF117" s="37"/>
    </row>
    <row r="118" spans="4:58" x14ac:dyDescent="0.2">
      <c r="D118"/>
      <c r="E118"/>
      <c r="F118"/>
      <c r="G118" s="60"/>
      <c r="J118" s="37"/>
      <c r="L118"/>
      <c r="M118"/>
      <c r="N118"/>
      <c r="O118" s="60"/>
      <c r="R118" s="37"/>
      <c r="S118"/>
      <c r="T118"/>
      <c r="U118"/>
      <c r="V118"/>
      <c r="W118" s="60"/>
      <c r="Z118" s="37"/>
      <c r="AA118"/>
      <c r="AB118"/>
      <c r="AC118"/>
      <c r="AD118"/>
      <c r="AE118" s="60"/>
      <c r="AH118" s="37"/>
      <c r="AI118"/>
      <c r="AJ118"/>
      <c r="AK118"/>
      <c r="AL118"/>
      <c r="AM118" s="60"/>
      <c r="AP118" s="37"/>
      <c r="AQ118"/>
      <c r="AR118"/>
      <c r="AS118"/>
      <c r="AT118"/>
      <c r="AU118" s="60"/>
      <c r="AX118" s="37"/>
      <c r="AY118"/>
      <c r="AZ118"/>
      <c r="BA118"/>
      <c r="BB118"/>
      <c r="BC118" s="60"/>
      <c r="BF118" s="37"/>
    </row>
    <row r="119" spans="4:58" x14ac:dyDescent="0.2">
      <c r="D119"/>
      <c r="E119"/>
      <c r="F119"/>
      <c r="G119" s="60"/>
      <c r="J119" s="37"/>
      <c r="L119"/>
      <c r="M119"/>
      <c r="N119"/>
      <c r="O119" s="60"/>
      <c r="R119" s="37"/>
      <c r="S119"/>
      <c r="T119"/>
      <c r="U119"/>
      <c r="V119"/>
      <c r="W119" s="60"/>
      <c r="Z119" s="37"/>
      <c r="AA119"/>
      <c r="AB119"/>
      <c r="AC119"/>
      <c r="AD119"/>
      <c r="AE119" s="60"/>
      <c r="AH119" s="37"/>
      <c r="AI119"/>
      <c r="AJ119"/>
      <c r="AK119"/>
      <c r="AL119"/>
      <c r="AM119" s="60"/>
      <c r="AP119" s="37"/>
      <c r="AQ119"/>
      <c r="AR119"/>
      <c r="AS119"/>
      <c r="AT119"/>
      <c r="AU119" s="60"/>
      <c r="AX119" s="37"/>
      <c r="AY119"/>
      <c r="AZ119"/>
      <c r="BA119"/>
      <c r="BB119"/>
      <c r="BC119" s="60"/>
      <c r="BF119" s="37"/>
    </row>
    <row r="120" spans="4:58" x14ac:dyDescent="0.2">
      <c r="D120"/>
      <c r="E120"/>
      <c r="F120"/>
      <c r="G120" s="60"/>
      <c r="J120" s="37"/>
      <c r="L120"/>
      <c r="M120"/>
      <c r="N120"/>
      <c r="O120" s="60"/>
      <c r="R120" s="37"/>
      <c r="S120"/>
      <c r="T120"/>
      <c r="U120"/>
      <c r="V120"/>
      <c r="W120" s="60"/>
      <c r="Z120" s="37"/>
      <c r="AA120"/>
      <c r="AB120"/>
      <c r="AC120"/>
      <c r="AD120"/>
      <c r="AE120" s="60"/>
      <c r="AH120" s="37"/>
      <c r="AI120"/>
      <c r="AJ120"/>
      <c r="AK120"/>
      <c r="AL120"/>
      <c r="AM120" s="60"/>
      <c r="AP120" s="37"/>
      <c r="AQ120"/>
      <c r="AR120"/>
      <c r="AS120"/>
      <c r="AT120"/>
      <c r="AU120" s="60"/>
      <c r="AX120" s="37"/>
      <c r="AY120"/>
      <c r="AZ120"/>
      <c r="BA120"/>
      <c r="BB120"/>
      <c r="BC120" s="60"/>
      <c r="BF120" s="37"/>
    </row>
    <row r="121" spans="4:58" x14ac:dyDescent="0.2">
      <c r="D121"/>
      <c r="E121"/>
      <c r="F121"/>
      <c r="G121" s="60"/>
      <c r="J121" s="37"/>
      <c r="L121"/>
      <c r="M121"/>
      <c r="N121"/>
      <c r="O121" s="60"/>
      <c r="R121" s="37"/>
      <c r="S121"/>
      <c r="T121"/>
      <c r="U121"/>
      <c r="V121"/>
      <c r="W121" s="60"/>
      <c r="Z121" s="37"/>
      <c r="AA121"/>
      <c r="AB121"/>
      <c r="AC121"/>
      <c r="AD121"/>
      <c r="AE121" s="60"/>
      <c r="AH121" s="37"/>
      <c r="AI121"/>
      <c r="AJ121"/>
      <c r="AK121"/>
      <c r="AL121"/>
      <c r="AM121" s="60"/>
      <c r="AP121" s="37"/>
      <c r="AQ121"/>
      <c r="AR121"/>
      <c r="AS121"/>
      <c r="AT121"/>
      <c r="AU121" s="60"/>
      <c r="AX121" s="37"/>
      <c r="AY121"/>
      <c r="AZ121"/>
      <c r="BA121"/>
      <c r="BB121"/>
      <c r="BC121" s="60"/>
      <c r="BF121" s="37"/>
    </row>
    <row r="122" spans="4:58" x14ac:dyDescent="0.2">
      <c r="D122"/>
      <c r="E122"/>
      <c r="F122"/>
      <c r="G122" s="60"/>
      <c r="J122" s="37"/>
      <c r="L122"/>
      <c r="M122"/>
      <c r="N122"/>
      <c r="O122" s="60"/>
      <c r="R122" s="37"/>
      <c r="S122"/>
      <c r="T122"/>
      <c r="U122"/>
      <c r="V122"/>
      <c r="W122" s="60"/>
      <c r="Z122" s="37"/>
      <c r="AA122"/>
      <c r="AB122"/>
      <c r="AC122"/>
      <c r="AD122"/>
      <c r="AE122" s="60"/>
      <c r="AH122" s="37"/>
      <c r="AI122"/>
      <c r="AJ122"/>
      <c r="AK122"/>
      <c r="AL122"/>
      <c r="AM122" s="60"/>
      <c r="AP122" s="37"/>
      <c r="AQ122"/>
      <c r="AR122"/>
      <c r="AS122"/>
      <c r="AT122"/>
      <c r="AU122" s="60"/>
      <c r="AX122" s="37"/>
      <c r="AY122"/>
      <c r="AZ122"/>
      <c r="BA122"/>
      <c r="BB122"/>
      <c r="BC122" s="60"/>
      <c r="BF122" s="37"/>
    </row>
    <row r="123" spans="4:58" x14ac:dyDescent="0.2">
      <c r="D123"/>
      <c r="E123"/>
      <c r="F123"/>
      <c r="G123" s="60"/>
      <c r="J123" s="37"/>
      <c r="L123"/>
      <c r="M123"/>
      <c r="N123"/>
      <c r="O123" s="60"/>
      <c r="R123" s="37"/>
      <c r="S123"/>
      <c r="T123"/>
      <c r="U123"/>
      <c r="V123"/>
      <c r="W123" s="60"/>
      <c r="Z123" s="37"/>
      <c r="AA123"/>
      <c r="AB123"/>
      <c r="AC123"/>
      <c r="AD123"/>
      <c r="AE123" s="60"/>
      <c r="AH123" s="37"/>
      <c r="AI123"/>
      <c r="AJ123"/>
      <c r="AK123"/>
      <c r="AL123"/>
      <c r="AM123" s="60"/>
      <c r="AP123" s="37"/>
      <c r="AQ123"/>
      <c r="AR123"/>
      <c r="AS123"/>
      <c r="AT123"/>
      <c r="AU123" s="60"/>
      <c r="AX123" s="37"/>
      <c r="AY123"/>
      <c r="AZ123"/>
      <c r="BA123"/>
      <c r="BB123"/>
      <c r="BC123" s="60"/>
      <c r="BF123" s="37"/>
    </row>
    <row r="124" spans="4:58" x14ac:dyDescent="0.2">
      <c r="D124"/>
      <c r="E124"/>
      <c r="F124"/>
      <c r="G124" s="60"/>
      <c r="J124" s="37"/>
      <c r="L124"/>
      <c r="M124"/>
      <c r="N124"/>
      <c r="O124" s="60"/>
      <c r="R124" s="37"/>
      <c r="S124"/>
      <c r="T124"/>
      <c r="U124"/>
      <c r="V124"/>
      <c r="W124" s="60"/>
      <c r="Z124" s="37"/>
      <c r="AA124"/>
      <c r="AB124"/>
      <c r="AC124"/>
      <c r="AD124"/>
      <c r="AE124" s="60"/>
      <c r="AH124" s="37"/>
      <c r="AI124"/>
      <c r="AJ124"/>
      <c r="AK124"/>
      <c r="AL124"/>
      <c r="AM124" s="60"/>
      <c r="AP124" s="37"/>
      <c r="AQ124"/>
      <c r="AR124"/>
      <c r="AS124"/>
      <c r="AT124"/>
      <c r="AU124" s="60"/>
      <c r="AX124" s="37"/>
      <c r="AY124"/>
      <c r="AZ124"/>
      <c r="BA124"/>
      <c r="BB124"/>
      <c r="BC124" s="60"/>
      <c r="BF124" s="37"/>
    </row>
    <row r="125" spans="4:58" x14ac:dyDescent="0.2">
      <c r="S125"/>
      <c r="AA125"/>
      <c r="AI125"/>
      <c r="AQ125"/>
      <c r="AY125"/>
    </row>
  </sheetData>
  <mergeCells count="51">
    <mergeCell ref="AR5:AR6"/>
    <mergeCell ref="AT5:AT6"/>
    <mergeCell ref="AU5:AU6"/>
    <mergeCell ref="AS5:AS6"/>
    <mergeCell ref="C5:C6"/>
    <mergeCell ref="AE5:AE6"/>
    <mergeCell ref="AN5:AP5"/>
    <mergeCell ref="AK5:AK6"/>
    <mergeCell ref="AL5:AL6"/>
    <mergeCell ref="AJ5:AJ6"/>
    <mergeCell ref="C4:J4"/>
    <mergeCell ref="B4:B6"/>
    <mergeCell ref="K4:R4"/>
    <mergeCell ref="K5:K6"/>
    <mergeCell ref="P5:R5"/>
    <mergeCell ref="H5:J5"/>
    <mergeCell ref="D5:D6"/>
    <mergeCell ref="E5:E6"/>
    <mergeCell ref="L5:L6"/>
    <mergeCell ref="A4:A6"/>
    <mergeCell ref="AY4:BF4"/>
    <mergeCell ref="AY5:AY6"/>
    <mergeCell ref="BD5:BF5"/>
    <mergeCell ref="AQ4:AX4"/>
    <mergeCell ref="AQ5:AQ6"/>
    <mergeCell ref="AV5:AX5"/>
    <mergeCell ref="AI4:AP4"/>
    <mergeCell ref="AI5:AI6"/>
    <mergeCell ref="BB5:BB6"/>
    <mergeCell ref="AA4:AH4"/>
    <mergeCell ref="AA5:AA6"/>
    <mergeCell ref="AF5:AH5"/>
    <mergeCell ref="S4:Z4"/>
    <mergeCell ref="S5:S6"/>
    <mergeCell ref="X5:Z5"/>
    <mergeCell ref="BA5:BA6"/>
    <mergeCell ref="BC5:BC6"/>
    <mergeCell ref="F5:F6"/>
    <mergeCell ref="G5:G6"/>
    <mergeCell ref="N5:N6"/>
    <mergeCell ref="O5:O6"/>
    <mergeCell ref="V5:V6"/>
    <mergeCell ref="M5:M6"/>
    <mergeCell ref="U5:U6"/>
    <mergeCell ref="T5:T6"/>
    <mergeCell ref="AB5:AB6"/>
    <mergeCell ref="AD5:AD6"/>
    <mergeCell ref="AC5:AC6"/>
    <mergeCell ref="W5:W6"/>
    <mergeCell ref="AM5:AM6"/>
    <mergeCell ref="AZ5:AZ6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2017. I. félévi 
bevételei és kiadásai kiemelt előirányzatok, kötelező, önként vállalt és államigazgatási feladatok szerint
&amp;R&amp;8 1. számú melléklet</oddHeader>
    <oddFooter>&amp;C&amp;8&amp;P</oddFooter>
  </headerFooter>
  <colBreaks count="6" manualBreakCount="6">
    <brk id="10" max="1048575" man="1"/>
    <brk id="18" max="1048575" man="1"/>
    <brk id="26" max="1048575" man="1"/>
    <brk id="34" max="1048575" man="1"/>
    <brk id="42" max="1048575" man="1"/>
    <brk id="5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L1833"/>
  <sheetViews>
    <sheetView topLeftCell="A16" zoomScale="135" zoomScaleNormal="135" zoomScaleSheetLayoutView="135" workbookViewId="0">
      <selection activeCell="I24" sqref="I24"/>
    </sheetView>
  </sheetViews>
  <sheetFormatPr defaultRowHeight="15" x14ac:dyDescent="0.2"/>
  <cols>
    <col min="1" max="1" width="42.140625" style="13" customWidth="1"/>
    <col min="2" max="2" width="12.42578125" style="13" customWidth="1"/>
    <col min="3" max="3" width="11.85546875" style="14" customWidth="1"/>
    <col min="4" max="4" width="11.28515625" style="14" customWidth="1"/>
    <col min="5" max="5" width="11.85546875" style="14" customWidth="1"/>
    <col min="6" max="6" width="10.7109375" style="61" customWidth="1"/>
    <col min="7" max="7" width="9.140625" style="14"/>
  </cols>
  <sheetData>
    <row r="1" spans="1:7" ht="11.25" customHeight="1" x14ac:dyDescent="0.2">
      <c r="A1" s="243" t="s">
        <v>79</v>
      </c>
      <c r="B1" s="243"/>
      <c r="C1" s="243"/>
      <c r="D1" s="243"/>
      <c r="E1" s="243"/>
      <c r="F1" s="243"/>
    </row>
    <row r="2" spans="1:7" ht="15.75" hidden="1" x14ac:dyDescent="0.2">
      <c r="A2" s="15"/>
      <c r="B2" s="15"/>
    </row>
    <row r="3" spans="1:7" ht="14.25" customHeight="1" x14ac:dyDescent="0.2">
      <c r="A3" s="244" t="s">
        <v>30</v>
      </c>
      <c r="B3" s="244"/>
      <c r="C3" s="244"/>
      <c r="D3" s="244"/>
      <c r="E3" s="244"/>
      <c r="F3" s="244"/>
    </row>
    <row r="4" spans="1:7" ht="15.75" x14ac:dyDescent="0.2">
      <c r="A4" s="245" t="s">
        <v>148</v>
      </c>
      <c r="B4" s="245"/>
      <c r="C4" s="245"/>
      <c r="D4" s="245"/>
      <c r="E4" s="245"/>
      <c r="F4" s="245"/>
    </row>
    <row r="5" spans="1:7" ht="15.75" hidden="1" x14ac:dyDescent="0.2">
      <c r="A5" s="16" t="s">
        <v>22</v>
      </c>
      <c r="B5" s="15"/>
    </row>
    <row r="6" spans="1:7" ht="12.75" customHeight="1" x14ac:dyDescent="0.2">
      <c r="A6" s="15"/>
      <c r="B6" s="241" t="s">
        <v>155</v>
      </c>
      <c r="C6" s="241"/>
      <c r="D6" s="241"/>
      <c r="E6" s="241"/>
      <c r="F6" s="241"/>
    </row>
    <row r="7" spans="1:7" s="8" customFormat="1" ht="41.25" customHeight="1" x14ac:dyDescent="0.2">
      <c r="A7" s="52" t="s">
        <v>31</v>
      </c>
      <c r="B7" s="23" t="s">
        <v>32</v>
      </c>
      <c r="C7" s="23" t="s">
        <v>69</v>
      </c>
      <c r="D7" s="23" t="s">
        <v>77</v>
      </c>
      <c r="E7" s="23" t="s">
        <v>74</v>
      </c>
      <c r="F7" s="62" t="s">
        <v>76</v>
      </c>
      <c r="G7" s="17"/>
    </row>
    <row r="8" spans="1:7" ht="24.95" customHeight="1" x14ac:dyDescent="0.2">
      <c r="A8" s="119" t="s">
        <v>157</v>
      </c>
      <c r="B8" s="167">
        <v>986860</v>
      </c>
      <c r="C8" s="167">
        <v>0</v>
      </c>
      <c r="D8" s="54"/>
      <c r="E8" s="54"/>
      <c r="F8" s="63">
        <v>0</v>
      </c>
    </row>
    <row r="9" spans="1:7" ht="25.5" customHeight="1" x14ac:dyDescent="0.2">
      <c r="A9" s="119" t="s">
        <v>158</v>
      </c>
      <c r="B9" s="167">
        <v>100000</v>
      </c>
      <c r="C9" s="167">
        <v>100000</v>
      </c>
      <c r="D9" s="54"/>
      <c r="E9" s="54"/>
      <c r="F9" s="63">
        <f>E9/C9</f>
        <v>0</v>
      </c>
    </row>
    <row r="10" spans="1:7" ht="23.25" customHeight="1" x14ac:dyDescent="0.2">
      <c r="A10" s="119" t="s">
        <v>159</v>
      </c>
      <c r="B10" s="167">
        <v>29812717</v>
      </c>
      <c r="C10" s="167">
        <v>29812717</v>
      </c>
      <c r="D10" s="54">
        <f>7911202+4692380-493430</f>
        <v>12110152</v>
      </c>
      <c r="E10" s="54">
        <v>7911202</v>
      </c>
      <c r="F10" s="63">
        <f>E10/C10</f>
        <v>0.26536333471384038</v>
      </c>
    </row>
    <row r="11" spans="1:7" ht="23.25" customHeight="1" x14ac:dyDescent="0.2">
      <c r="A11" s="119" t="s">
        <v>202</v>
      </c>
      <c r="B11" s="167"/>
      <c r="C11" s="54">
        <v>5692414</v>
      </c>
      <c r="D11" s="54">
        <v>5692414</v>
      </c>
      <c r="E11" s="54">
        <v>5692414</v>
      </c>
      <c r="F11" s="63">
        <f>E11/C11</f>
        <v>1</v>
      </c>
    </row>
    <row r="12" spans="1:7" ht="24.95" customHeight="1" x14ac:dyDescent="0.2">
      <c r="A12" s="168" t="s">
        <v>26</v>
      </c>
      <c r="B12" s="169">
        <f>SUM(B8:B10)</f>
        <v>30899577</v>
      </c>
      <c r="C12" s="169">
        <f>SUM(C8:C11)</f>
        <v>35605131</v>
      </c>
      <c r="D12" s="169">
        <f t="shared" ref="D12:E12" si="0">SUM(D8:D11)</f>
        <v>17802566</v>
      </c>
      <c r="E12" s="169">
        <f t="shared" si="0"/>
        <v>13603616</v>
      </c>
      <c r="F12" s="64">
        <f>E12/D12</f>
        <v>0.7641379338236971</v>
      </c>
    </row>
    <row r="13" spans="1:7" ht="30" customHeight="1" x14ac:dyDescent="0.2">
      <c r="A13" s="53" t="s">
        <v>203</v>
      </c>
      <c r="B13" s="54"/>
      <c r="C13" s="54">
        <v>10170000</v>
      </c>
      <c r="D13" s="54">
        <v>1470000</v>
      </c>
      <c r="E13" s="54">
        <v>400050</v>
      </c>
      <c r="F13" s="63">
        <f>E13/C13</f>
        <v>3.9336283185840711E-2</v>
      </c>
    </row>
    <row r="14" spans="1:7" ht="10.5" hidden="1" customHeight="1" x14ac:dyDescent="0.2">
      <c r="A14" s="53"/>
      <c r="B14" s="54"/>
      <c r="C14" s="54"/>
      <c r="D14" s="54"/>
      <c r="E14" s="54"/>
      <c r="F14" s="63"/>
    </row>
    <row r="15" spans="1:7" s="11" customFormat="1" ht="20.25" customHeight="1" x14ac:dyDescent="0.2">
      <c r="A15" s="55" t="s">
        <v>25</v>
      </c>
      <c r="B15" s="56">
        <f>SUM(B13:B14)</f>
        <v>0</v>
      </c>
      <c r="C15" s="56">
        <f t="shared" ref="C15:E15" si="1">SUM(C13:C14)</f>
        <v>10170000</v>
      </c>
      <c r="D15" s="56">
        <f t="shared" si="1"/>
        <v>1470000</v>
      </c>
      <c r="E15" s="56">
        <f t="shared" si="1"/>
        <v>400050</v>
      </c>
      <c r="F15" s="64">
        <f>E15/D15</f>
        <v>0.27214285714285713</v>
      </c>
      <c r="G15" s="18"/>
    </row>
    <row r="16" spans="1:7" s="12" customFormat="1" ht="17.25" customHeight="1" x14ac:dyDescent="0.2">
      <c r="A16" s="242"/>
      <c r="B16" s="242"/>
    </row>
    <row r="17" spans="1:8" ht="22.5" customHeight="1" x14ac:dyDescent="0.2">
      <c r="A17" s="55" t="s">
        <v>33</v>
      </c>
      <c r="B17" s="56">
        <f>B12+B15</f>
        <v>30899577</v>
      </c>
      <c r="C17" s="56">
        <f t="shared" ref="C17:E17" si="2">C12+C15</f>
        <v>45775131</v>
      </c>
      <c r="D17" s="56">
        <f t="shared" si="2"/>
        <v>19272566</v>
      </c>
      <c r="E17" s="56">
        <f t="shared" si="2"/>
        <v>14003666</v>
      </c>
      <c r="F17" s="64">
        <f>E17/D17</f>
        <v>0.72661139155004062</v>
      </c>
    </row>
    <row r="18" spans="1:8" ht="32.25" customHeight="1" x14ac:dyDescent="0.2">
      <c r="A18" s="15"/>
      <c r="B18" s="19"/>
    </row>
    <row r="19" spans="1:8" s="21" customFormat="1" ht="26.25" customHeight="1" x14ac:dyDescent="0.2">
      <c r="A19" s="52" t="s">
        <v>34</v>
      </c>
      <c r="B19" s="23" t="s">
        <v>32</v>
      </c>
      <c r="C19" s="23" t="s">
        <v>69</v>
      </c>
      <c r="D19" s="23" t="s">
        <v>77</v>
      </c>
      <c r="E19" s="23" t="s">
        <v>74</v>
      </c>
      <c r="F19" s="62" t="s">
        <v>76</v>
      </c>
      <c r="G19" s="20"/>
    </row>
    <row r="20" spans="1:8" ht="24" customHeight="1" x14ac:dyDescent="0.2">
      <c r="A20" s="119" t="s">
        <v>160</v>
      </c>
      <c r="B20" s="167">
        <v>900000</v>
      </c>
      <c r="C20" s="167">
        <v>900000</v>
      </c>
      <c r="D20" s="54">
        <v>793019</v>
      </c>
      <c r="E20" s="54">
        <v>277200</v>
      </c>
      <c r="F20" s="63">
        <f>E20/D20</f>
        <v>0.3495502629823497</v>
      </c>
      <c r="H20" s="14"/>
    </row>
    <row r="21" spans="1:8" ht="24" customHeight="1" x14ac:dyDescent="0.2">
      <c r="A21" s="119" t="s">
        <v>161</v>
      </c>
      <c r="B21" s="167">
        <v>2387600</v>
      </c>
      <c r="C21" s="167">
        <v>2387600</v>
      </c>
      <c r="D21" s="54">
        <v>2387600</v>
      </c>
      <c r="E21" s="54"/>
      <c r="F21" s="63">
        <f t="shared" ref="F21:F55" si="3">E21/D21</f>
        <v>0</v>
      </c>
    </row>
    <row r="22" spans="1:8" ht="24" customHeight="1" x14ac:dyDescent="0.2">
      <c r="A22" s="119" t="s">
        <v>162</v>
      </c>
      <c r="B22" s="167">
        <v>5080000</v>
      </c>
      <c r="C22" s="167">
        <v>5080000</v>
      </c>
      <c r="D22" s="54">
        <v>5080000</v>
      </c>
      <c r="E22" s="54">
        <v>5016500</v>
      </c>
      <c r="F22" s="63">
        <f t="shared" si="3"/>
        <v>0.98750000000000004</v>
      </c>
    </row>
    <row r="23" spans="1:8" ht="24" customHeight="1" x14ac:dyDescent="0.2">
      <c r="A23" s="119" t="s">
        <v>163</v>
      </c>
      <c r="B23" s="167">
        <v>1993900</v>
      </c>
      <c r="C23" s="167">
        <v>1993900</v>
      </c>
      <c r="D23" s="54">
        <v>1993900</v>
      </c>
      <c r="E23" s="54"/>
      <c r="F23" s="63">
        <f t="shared" si="3"/>
        <v>0</v>
      </c>
    </row>
    <row r="24" spans="1:8" ht="24" customHeight="1" x14ac:dyDescent="0.2">
      <c r="A24" s="119" t="s">
        <v>164</v>
      </c>
      <c r="B24" s="167">
        <v>381000</v>
      </c>
      <c r="C24" s="167">
        <v>381000</v>
      </c>
      <c r="D24" s="54">
        <v>381000</v>
      </c>
      <c r="E24" s="54"/>
      <c r="F24" s="63">
        <f t="shared" si="3"/>
        <v>0</v>
      </c>
    </row>
    <row r="25" spans="1:8" ht="24" customHeight="1" x14ac:dyDescent="0.2">
      <c r="A25" s="119" t="s">
        <v>165</v>
      </c>
      <c r="B25" s="167">
        <v>508000</v>
      </c>
      <c r="C25" s="167">
        <f>508000+32450</f>
        <v>540450</v>
      </c>
      <c r="D25" s="54">
        <v>540450</v>
      </c>
      <c r="E25" s="54">
        <v>0</v>
      </c>
      <c r="F25" s="63">
        <f t="shared" si="3"/>
        <v>0</v>
      </c>
    </row>
    <row r="26" spans="1:8" ht="24" customHeight="1" x14ac:dyDescent="0.2">
      <c r="A26" s="119" t="s">
        <v>225</v>
      </c>
      <c r="B26" s="167"/>
      <c r="C26" s="167"/>
      <c r="D26" s="54"/>
      <c r="E26" s="54">
        <v>406400</v>
      </c>
      <c r="F26" s="63"/>
    </row>
    <row r="27" spans="1:8" ht="24" customHeight="1" x14ac:dyDescent="0.2">
      <c r="A27" s="119" t="s">
        <v>229</v>
      </c>
      <c r="B27" s="167">
        <v>1900000</v>
      </c>
      <c r="C27" s="167">
        <v>1900000</v>
      </c>
      <c r="D27" s="54">
        <v>1900000</v>
      </c>
      <c r="E27" s="54">
        <v>1898650</v>
      </c>
      <c r="F27" s="63">
        <f t="shared" si="3"/>
        <v>0.99928947368421051</v>
      </c>
    </row>
    <row r="28" spans="1:8" ht="24" customHeight="1" x14ac:dyDescent="0.2">
      <c r="A28" s="119" t="s">
        <v>166</v>
      </c>
      <c r="B28" s="167">
        <v>135500</v>
      </c>
      <c r="C28" s="167">
        <v>135500</v>
      </c>
      <c r="D28" s="54">
        <v>135500</v>
      </c>
      <c r="E28" s="54">
        <v>93990</v>
      </c>
      <c r="F28" s="63">
        <f t="shared" si="3"/>
        <v>0.69365313653136529</v>
      </c>
      <c r="G28"/>
    </row>
    <row r="29" spans="1:8" ht="24" customHeight="1" x14ac:dyDescent="0.2">
      <c r="A29" s="119" t="s">
        <v>167</v>
      </c>
      <c r="B29" s="167">
        <f>113662447-77056999-29812717</f>
        <v>6792731</v>
      </c>
      <c r="C29" s="167">
        <v>10386831</v>
      </c>
      <c r="D29" s="54">
        <v>10386831</v>
      </c>
      <c r="E29" s="54">
        <v>15377730</v>
      </c>
      <c r="F29" s="63">
        <f t="shared" si="3"/>
        <v>1.4805025709959081</v>
      </c>
      <c r="G29"/>
    </row>
    <row r="30" spans="1:8" ht="24" customHeight="1" x14ac:dyDescent="0.2">
      <c r="A30" s="119" t="s">
        <v>207</v>
      </c>
      <c r="B30" s="167"/>
      <c r="C30" s="218"/>
      <c r="D30" s="54"/>
      <c r="E30" s="54">
        <v>79000</v>
      </c>
      <c r="F30" s="63">
        <v>0</v>
      </c>
      <c r="G30"/>
    </row>
    <row r="31" spans="1:8" ht="24" customHeight="1" x14ac:dyDescent="0.2">
      <c r="A31" s="119" t="s">
        <v>204</v>
      </c>
      <c r="B31" s="167"/>
      <c r="C31" s="218">
        <v>901700</v>
      </c>
      <c r="D31" s="54">
        <v>901700</v>
      </c>
      <c r="E31" s="54">
        <v>901700</v>
      </c>
      <c r="F31" s="63">
        <f t="shared" si="3"/>
        <v>1</v>
      </c>
      <c r="G31"/>
    </row>
    <row r="32" spans="1:8" ht="24" customHeight="1" x14ac:dyDescent="0.2">
      <c r="A32" s="119" t="s">
        <v>205</v>
      </c>
      <c r="B32" s="167"/>
      <c r="C32" s="218">
        <v>3150000</v>
      </c>
      <c r="D32" s="54">
        <v>0</v>
      </c>
      <c r="E32" s="54">
        <v>0</v>
      </c>
      <c r="F32" s="63">
        <v>0</v>
      </c>
      <c r="G32"/>
    </row>
    <row r="33" spans="1:12" ht="24" customHeight="1" x14ac:dyDescent="0.2">
      <c r="A33" s="168" t="s">
        <v>26</v>
      </c>
      <c r="B33" s="169">
        <f>SUM(B20:B32)</f>
        <v>20078731</v>
      </c>
      <c r="C33" s="169">
        <f t="shared" ref="C33:E33" si="4">SUM(C20:C32)</f>
        <v>27756981</v>
      </c>
      <c r="D33" s="169">
        <f t="shared" si="4"/>
        <v>24500000</v>
      </c>
      <c r="E33" s="169">
        <f t="shared" si="4"/>
        <v>24051170</v>
      </c>
      <c r="F33" s="64">
        <f>E33/D33</f>
        <v>0.98168040816326529</v>
      </c>
      <c r="G33"/>
    </row>
    <row r="34" spans="1:12" ht="24" customHeight="1" x14ac:dyDescent="0.2">
      <c r="A34" s="119" t="s">
        <v>165</v>
      </c>
      <c r="B34" s="167">
        <v>381000</v>
      </c>
      <c r="C34" s="167">
        <v>381000</v>
      </c>
      <c r="D34" s="54">
        <v>190500</v>
      </c>
      <c r="E34" s="54">
        <v>111379</v>
      </c>
      <c r="F34" s="63">
        <f t="shared" si="3"/>
        <v>0.58466666666666667</v>
      </c>
      <c r="G34"/>
    </row>
    <row r="35" spans="1:12" ht="24" customHeight="1" x14ac:dyDescent="0.2">
      <c r="A35" s="168" t="s">
        <v>36</v>
      </c>
      <c r="B35" s="169">
        <f>SUM(B34:B34)</f>
        <v>381000</v>
      </c>
      <c r="C35" s="169">
        <f>SUM(C34:C34)</f>
        <v>381000</v>
      </c>
      <c r="D35" s="169">
        <f t="shared" ref="D35:E35" si="5">SUM(D34:D34)</f>
        <v>190500</v>
      </c>
      <c r="E35" s="169">
        <f t="shared" si="5"/>
        <v>111379</v>
      </c>
      <c r="F35" s="64">
        <f>E35/D35</f>
        <v>0.58466666666666667</v>
      </c>
      <c r="G35"/>
    </row>
    <row r="36" spans="1:12" s="22" customFormat="1" ht="24" customHeight="1" x14ac:dyDescent="0.2">
      <c r="A36" s="119" t="s">
        <v>168</v>
      </c>
      <c r="B36" s="167">
        <v>600000</v>
      </c>
      <c r="C36" s="167">
        <v>600000</v>
      </c>
      <c r="D36" s="54"/>
      <c r="E36" s="54"/>
      <c r="F36" s="63">
        <v>0</v>
      </c>
    </row>
    <row r="37" spans="1:12" s="22" customFormat="1" ht="24" customHeight="1" x14ac:dyDescent="0.2">
      <c r="A37" s="119" t="s">
        <v>169</v>
      </c>
      <c r="B37" s="167">
        <v>200000</v>
      </c>
      <c r="C37" s="167">
        <v>100000</v>
      </c>
      <c r="D37" s="54">
        <v>0</v>
      </c>
      <c r="E37" s="54"/>
      <c r="F37" s="63"/>
    </row>
    <row r="38" spans="1:12" s="22" customFormat="1" ht="24" customHeight="1" x14ac:dyDescent="0.2">
      <c r="A38" s="119" t="s">
        <v>226</v>
      </c>
      <c r="B38" s="167"/>
      <c r="C38" s="167">
        <v>140000</v>
      </c>
      <c r="D38" s="54">
        <v>140000</v>
      </c>
      <c r="E38" s="54">
        <v>139700</v>
      </c>
      <c r="F38" s="63">
        <f t="shared" si="3"/>
        <v>0.99785714285714289</v>
      </c>
    </row>
    <row r="39" spans="1:12" s="22" customFormat="1" ht="24" customHeight="1" x14ac:dyDescent="0.2">
      <c r="A39" s="119" t="s">
        <v>227</v>
      </c>
      <c r="B39" s="167"/>
      <c r="C39" s="167">
        <v>88000</v>
      </c>
      <c r="D39" s="54">
        <v>88000</v>
      </c>
      <c r="E39" s="54">
        <v>87515</v>
      </c>
      <c r="F39" s="63">
        <f t="shared" si="3"/>
        <v>0.99448863636363638</v>
      </c>
    </row>
    <row r="40" spans="1:12" s="22" customFormat="1" ht="24" customHeight="1" x14ac:dyDescent="0.2">
      <c r="A40" s="119" t="s">
        <v>170</v>
      </c>
      <c r="B40" s="167">
        <v>100000</v>
      </c>
      <c r="C40" s="167">
        <v>100000</v>
      </c>
      <c r="D40" s="54">
        <v>0</v>
      </c>
      <c r="E40" s="54">
        <v>0</v>
      </c>
      <c r="F40" s="63"/>
    </row>
    <row r="41" spans="1:12" s="22" customFormat="1" ht="24" customHeight="1" x14ac:dyDescent="0.2">
      <c r="A41" s="168" t="s">
        <v>24</v>
      </c>
      <c r="B41" s="169">
        <f>SUM(B36:B40)</f>
        <v>900000</v>
      </c>
      <c r="C41" s="169">
        <f>SUM(C36:C40)</f>
        <v>1028000</v>
      </c>
      <c r="D41" s="169">
        <f>SUM(D36:D40)</f>
        <v>228000</v>
      </c>
      <c r="E41" s="169">
        <f>SUM(E36:E40)</f>
        <v>227215</v>
      </c>
      <c r="F41" s="64">
        <f>E41/D41</f>
        <v>0.99655701754385961</v>
      </c>
    </row>
    <row r="42" spans="1:12" s="22" customFormat="1" ht="24" customHeight="1" x14ac:dyDescent="0.2">
      <c r="A42" s="119" t="s">
        <v>171</v>
      </c>
      <c r="B42" s="167">
        <v>64000</v>
      </c>
      <c r="C42" s="167">
        <v>64000</v>
      </c>
      <c r="D42" s="54">
        <v>64000</v>
      </c>
      <c r="E42" s="54">
        <v>33075</v>
      </c>
      <c r="F42" s="63">
        <f t="shared" si="3"/>
        <v>0.51679687500000004</v>
      </c>
    </row>
    <row r="43" spans="1:12" s="22" customFormat="1" ht="24" customHeight="1" x14ac:dyDescent="0.2">
      <c r="A43" s="119" t="s">
        <v>172</v>
      </c>
      <c r="B43" s="167">
        <v>152000</v>
      </c>
      <c r="C43" s="167">
        <v>152000</v>
      </c>
      <c r="D43" s="54">
        <v>152000</v>
      </c>
      <c r="E43" s="54">
        <f>93860+29070</f>
        <v>122930</v>
      </c>
      <c r="F43" s="63">
        <f t="shared" si="3"/>
        <v>0.80874999999999997</v>
      </c>
    </row>
    <row r="44" spans="1:12" ht="24" customHeight="1" x14ac:dyDescent="0.2">
      <c r="A44" s="168" t="s">
        <v>29</v>
      </c>
      <c r="B44" s="169">
        <f>SUM(B42:B43)</f>
        <v>216000</v>
      </c>
      <c r="C44" s="169">
        <f>SUM(C42:C43)</f>
        <v>216000</v>
      </c>
      <c r="D44" s="169">
        <f t="shared" ref="D44:E44" si="6">SUM(D42:D43)</f>
        <v>216000</v>
      </c>
      <c r="E44" s="169">
        <f t="shared" si="6"/>
        <v>156005</v>
      </c>
      <c r="F44" s="64">
        <f>E44/D44</f>
        <v>0.7222453703703704</v>
      </c>
      <c r="G44"/>
    </row>
    <row r="45" spans="1:12" s="22" customFormat="1" ht="24" customHeight="1" x14ac:dyDescent="0.2">
      <c r="A45" s="119" t="s">
        <v>173</v>
      </c>
      <c r="B45" s="167">
        <v>190000</v>
      </c>
      <c r="C45" s="167">
        <v>190000</v>
      </c>
      <c r="D45" s="54">
        <f>121000+55600</f>
        <v>176600</v>
      </c>
      <c r="E45" s="54">
        <f>121000+55600</f>
        <v>176600</v>
      </c>
      <c r="F45" s="63">
        <f t="shared" si="3"/>
        <v>1</v>
      </c>
    </row>
    <row r="46" spans="1:12" s="12" customFormat="1" ht="24" customHeight="1" x14ac:dyDescent="0.2">
      <c r="A46" s="119" t="s">
        <v>174</v>
      </c>
      <c r="B46" s="167">
        <v>89000</v>
      </c>
      <c r="C46" s="167">
        <v>89000</v>
      </c>
      <c r="D46" s="54"/>
      <c r="E46" s="54"/>
      <c r="F46" s="63">
        <v>0</v>
      </c>
    </row>
    <row r="47" spans="1:12" ht="24" customHeight="1" x14ac:dyDescent="0.2">
      <c r="A47" s="119" t="s">
        <v>175</v>
      </c>
      <c r="B47" s="167">
        <v>42000</v>
      </c>
      <c r="C47" s="167">
        <v>207111</v>
      </c>
      <c r="D47" s="54">
        <v>165512</v>
      </c>
      <c r="E47" s="54">
        <f>165111+401</f>
        <v>165512</v>
      </c>
      <c r="F47" s="63">
        <f t="shared" si="3"/>
        <v>1</v>
      </c>
      <c r="G47"/>
    </row>
    <row r="48" spans="1:12" ht="24" customHeight="1" x14ac:dyDescent="0.2">
      <c r="A48" s="168" t="s">
        <v>64</v>
      </c>
      <c r="B48" s="169">
        <f>SUM(B45:B47)</f>
        <v>321000</v>
      </c>
      <c r="C48" s="169">
        <f>SUM(C45:C47)</f>
        <v>486111</v>
      </c>
      <c r="D48" s="169">
        <f t="shared" ref="D48:E48" si="7">SUM(D45:D47)</f>
        <v>342112</v>
      </c>
      <c r="E48" s="169">
        <f t="shared" si="7"/>
        <v>342112</v>
      </c>
      <c r="F48" s="64">
        <f>E48/D48</f>
        <v>1</v>
      </c>
      <c r="G48"/>
      <c r="L48" t="s">
        <v>208</v>
      </c>
    </row>
    <row r="49" spans="1:7" s="11" customFormat="1" ht="20.25" customHeight="1" x14ac:dyDescent="0.2">
      <c r="A49" s="119" t="s">
        <v>176</v>
      </c>
      <c r="B49" s="167">
        <v>127000</v>
      </c>
      <c r="C49" s="167">
        <v>127000</v>
      </c>
      <c r="D49" s="54"/>
      <c r="E49" s="54"/>
      <c r="F49" s="63">
        <v>0</v>
      </c>
      <c r="G49" s="18"/>
    </row>
    <row r="50" spans="1:7" ht="24" customHeight="1" x14ac:dyDescent="0.2">
      <c r="A50" s="119" t="s">
        <v>177</v>
      </c>
      <c r="B50" s="167">
        <v>381000</v>
      </c>
      <c r="C50" s="167">
        <v>381000</v>
      </c>
      <c r="D50" s="54"/>
      <c r="E50" s="54"/>
      <c r="F50" s="63">
        <v>0</v>
      </c>
      <c r="G50"/>
    </row>
    <row r="51" spans="1:7" ht="24" customHeight="1" x14ac:dyDescent="0.2">
      <c r="A51" s="119" t="s">
        <v>178</v>
      </c>
      <c r="B51" s="167">
        <v>1270000</v>
      </c>
      <c r="C51" s="167">
        <v>1270000</v>
      </c>
      <c r="D51" s="54"/>
      <c r="E51" s="54"/>
      <c r="F51" s="63">
        <v>0</v>
      </c>
      <c r="G51"/>
    </row>
    <row r="52" spans="1:7" s="11" customFormat="1" ht="20.25" customHeight="1" x14ac:dyDescent="0.2">
      <c r="A52" s="119" t="s">
        <v>179</v>
      </c>
      <c r="B52" s="167">
        <f>139700+228600</f>
        <v>368300</v>
      </c>
      <c r="C52" s="167">
        <f>139700+228600</f>
        <v>368300</v>
      </c>
      <c r="D52" s="54">
        <v>368300</v>
      </c>
      <c r="E52" s="54">
        <f>145796+233173</f>
        <v>378969</v>
      </c>
      <c r="F52" s="63">
        <f t="shared" ref="F52:F53" si="8">E52/D52</f>
        <v>1.0289682324192235</v>
      </c>
      <c r="G52" s="18"/>
    </row>
    <row r="53" spans="1:7" s="11" customFormat="1" ht="23.25" customHeight="1" x14ac:dyDescent="0.2">
      <c r="A53" s="119" t="s">
        <v>206</v>
      </c>
      <c r="B53" s="167"/>
      <c r="C53" s="167">
        <v>2800000</v>
      </c>
      <c r="D53" s="54">
        <v>1994845</v>
      </c>
      <c r="E53" s="54">
        <v>33101</v>
      </c>
      <c r="F53" s="63">
        <f t="shared" si="8"/>
        <v>1.6593269151237315E-2</v>
      </c>
      <c r="G53" s="18"/>
    </row>
    <row r="54" spans="1:7" s="11" customFormat="1" ht="23.25" customHeight="1" x14ac:dyDescent="0.2">
      <c r="A54" s="119" t="s">
        <v>222</v>
      </c>
      <c r="B54" s="167"/>
      <c r="C54" s="167"/>
      <c r="D54" s="54"/>
      <c r="E54" s="54">
        <v>1467125</v>
      </c>
      <c r="F54" s="63"/>
      <c r="G54" s="18"/>
    </row>
    <row r="55" spans="1:7" ht="24" customHeight="1" x14ac:dyDescent="0.2">
      <c r="A55" s="119" t="s">
        <v>180</v>
      </c>
      <c r="B55" s="167">
        <f>35560+36830+60960+11230+38100+6350+6350+312620</f>
        <v>508000</v>
      </c>
      <c r="C55" s="167">
        <f>35560+36830+60960+11230+38100+6350+6350+312620</f>
        <v>508000</v>
      </c>
      <c r="D55" s="54">
        <v>264001</v>
      </c>
      <c r="E55" s="54">
        <v>264001</v>
      </c>
      <c r="F55" s="63">
        <f t="shared" si="3"/>
        <v>1</v>
      </c>
      <c r="G55"/>
    </row>
    <row r="56" spans="1:7" ht="24" customHeight="1" x14ac:dyDescent="0.2">
      <c r="A56" s="168" t="s">
        <v>25</v>
      </c>
      <c r="B56" s="169">
        <f>SUM(B49:B55)</f>
        <v>2654300</v>
      </c>
      <c r="C56" s="169">
        <f>SUM(C49:C55)</f>
        <v>5454300</v>
      </c>
      <c r="D56" s="56">
        <f>SUM(D52:D55)</f>
        <v>2627146</v>
      </c>
      <c r="E56" s="56">
        <f>SUM(E52:E55)</f>
        <v>2143196</v>
      </c>
      <c r="F56" s="64">
        <f>E56/D56</f>
        <v>0.81578869236806784</v>
      </c>
      <c r="G56"/>
    </row>
    <row r="57" spans="1:7" ht="17.25" customHeight="1" x14ac:dyDescent="0.2">
      <c r="A57" s="15"/>
      <c r="B57" s="14"/>
      <c r="E57" s="61"/>
      <c r="F57" s="14"/>
      <c r="G57"/>
    </row>
    <row r="58" spans="1:7" ht="29.25" customHeight="1" x14ac:dyDescent="0.2">
      <c r="A58" s="122" t="s">
        <v>35</v>
      </c>
      <c r="B58" s="56">
        <f>B33+B35+B41+B44+B48+B56</f>
        <v>24551031</v>
      </c>
      <c r="C58" s="56">
        <f>C33+C35+C41+C44+C48+C56</f>
        <v>35322392</v>
      </c>
      <c r="D58" s="56">
        <f>D33+D35+D41+D44+D48+D56</f>
        <v>28103758</v>
      </c>
      <c r="E58" s="56">
        <f>E33+E35+E41+E44+E48+E56</f>
        <v>27031077</v>
      </c>
      <c r="F58" s="64">
        <f>E58/D58</f>
        <v>0.96183140347280249</v>
      </c>
    </row>
    <row r="59" spans="1:7" ht="15.75" x14ac:dyDescent="0.2">
      <c r="A59" s="120"/>
      <c r="B59" s="121"/>
      <c r="F59" s="14"/>
    </row>
    <row r="60" spans="1:7" ht="22.5" customHeight="1" x14ac:dyDescent="0.2">
      <c r="A60" s="55" t="s">
        <v>23</v>
      </c>
      <c r="B60" s="56">
        <f>B58+B17</f>
        <v>55450608</v>
      </c>
      <c r="C60" s="56">
        <f>C58+C17</f>
        <v>81097523</v>
      </c>
      <c r="D60" s="56">
        <f>D58+D17</f>
        <v>47376324</v>
      </c>
      <c r="E60" s="56">
        <f>E58+E17</f>
        <v>41034743</v>
      </c>
      <c r="F60" s="64">
        <f>E60/D60</f>
        <v>0.86614451133861714</v>
      </c>
    </row>
    <row r="61" spans="1:7" ht="24" customHeight="1" x14ac:dyDescent="0.2">
      <c r="A61" s="15"/>
      <c r="B61" s="14"/>
      <c r="E61" s="61"/>
      <c r="F61" s="14"/>
      <c r="G61"/>
    </row>
    <row r="62" spans="1:7" ht="24" customHeight="1" x14ac:dyDescent="0.2">
      <c r="A62" s="15"/>
      <c r="B62" s="14"/>
      <c r="E62" s="61"/>
      <c r="F62" s="14"/>
      <c r="G62"/>
    </row>
    <row r="63" spans="1:7" ht="24" customHeight="1" x14ac:dyDescent="0.2">
      <c r="A63" s="15"/>
      <c r="B63" s="15"/>
    </row>
    <row r="64" spans="1:7" ht="24" customHeight="1" x14ac:dyDescent="0.2">
      <c r="A64" s="15"/>
      <c r="B64" s="15"/>
    </row>
    <row r="65" spans="1:2" ht="24" customHeight="1" x14ac:dyDescent="0.2">
      <c r="A65" s="15"/>
      <c r="B65" s="15"/>
    </row>
    <row r="66" spans="1:2" ht="24" customHeight="1" x14ac:dyDescent="0.2">
      <c r="A66" s="15"/>
      <c r="B66" s="15"/>
    </row>
    <row r="67" spans="1:2" ht="24" customHeight="1" x14ac:dyDescent="0.2">
      <c r="A67" s="15"/>
      <c r="B67" s="15"/>
    </row>
    <row r="68" spans="1:2" ht="24" customHeight="1" x14ac:dyDescent="0.2">
      <c r="A68" s="15"/>
      <c r="B68" s="15"/>
    </row>
    <row r="69" spans="1:2" ht="15.75" x14ac:dyDescent="0.2">
      <c r="A69" s="15"/>
      <c r="B69" s="15"/>
    </row>
    <row r="70" spans="1:2" ht="15.75" x14ac:dyDescent="0.2">
      <c r="A70" s="15"/>
      <c r="B70" s="15"/>
    </row>
    <row r="71" spans="1:2" ht="15.75" x14ac:dyDescent="0.2">
      <c r="A71" s="15"/>
      <c r="B71" s="15"/>
    </row>
    <row r="72" spans="1:2" ht="15.75" x14ac:dyDescent="0.2">
      <c r="A72" s="15"/>
      <c r="B72" s="15"/>
    </row>
    <row r="73" spans="1:2" ht="15.75" x14ac:dyDescent="0.2">
      <c r="A73" s="15"/>
      <c r="B73" s="15"/>
    </row>
    <row r="74" spans="1:2" ht="15.75" x14ac:dyDescent="0.2">
      <c r="A74" s="15"/>
      <c r="B74" s="15"/>
    </row>
    <row r="75" spans="1:2" ht="15.75" x14ac:dyDescent="0.2">
      <c r="A75" s="15"/>
      <c r="B75" s="15"/>
    </row>
    <row r="76" spans="1:2" ht="15.75" x14ac:dyDescent="0.2">
      <c r="A76" s="15"/>
      <c r="B76" s="15"/>
    </row>
    <row r="77" spans="1:2" ht="15.75" x14ac:dyDescent="0.2">
      <c r="A77" s="15"/>
      <c r="B77" s="15"/>
    </row>
    <row r="78" spans="1:2" ht="15.75" x14ac:dyDescent="0.2">
      <c r="A78" s="15"/>
      <c r="B78" s="15"/>
    </row>
    <row r="79" spans="1:2" ht="15.75" x14ac:dyDescent="0.2">
      <c r="A79" s="15"/>
      <c r="B79" s="15"/>
    </row>
    <row r="80" spans="1:2" ht="15.75" x14ac:dyDescent="0.2">
      <c r="A80" s="15"/>
      <c r="B80" s="15"/>
    </row>
    <row r="81" spans="1:2" ht="15.75" x14ac:dyDescent="0.2">
      <c r="A81" s="15"/>
      <c r="B81" s="15"/>
    </row>
    <row r="82" spans="1:2" ht="15.75" x14ac:dyDescent="0.2">
      <c r="A82" s="15"/>
      <c r="B82" s="15"/>
    </row>
    <row r="83" spans="1:2" ht="15.75" x14ac:dyDescent="0.2">
      <c r="A83" s="15"/>
      <c r="B83" s="15"/>
    </row>
    <row r="84" spans="1:2" ht="15.75" x14ac:dyDescent="0.2">
      <c r="A84" s="15"/>
      <c r="B84" s="15"/>
    </row>
    <row r="85" spans="1:2" ht="15.75" x14ac:dyDescent="0.2">
      <c r="A85" s="15"/>
      <c r="B85" s="15"/>
    </row>
    <row r="86" spans="1:2" ht="15.75" x14ac:dyDescent="0.2">
      <c r="A86" s="15"/>
      <c r="B86" s="15"/>
    </row>
    <row r="87" spans="1:2" ht="15.75" x14ac:dyDescent="0.2">
      <c r="A87" s="15"/>
      <c r="B87" s="15"/>
    </row>
    <row r="88" spans="1:2" ht="15.75" x14ac:dyDescent="0.2">
      <c r="A88" s="15"/>
      <c r="B88" s="15"/>
    </row>
    <row r="89" spans="1:2" ht="15.75" x14ac:dyDescent="0.2">
      <c r="A89" s="15"/>
      <c r="B89" s="15"/>
    </row>
    <row r="90" spans="1:2" ht="15.75" x14ac:dyDescent="0.2">
      <c r="A90" s="15"/>
      <c r="B90" s="15"/>
    </row>
    <row r="91" spans="1:2" ht="15.75" x14ac:dyDescent="0.2">
      <c r="A91" s="15"/>
      <c r="B91" s="15"/>
    </row>
    <row r="92" spans="1:2" ht="15.75" x14ac:dyDescent="0.2">
      <c r="A92" s="15"/>
      <c r="B92" s="15"/>
    </row>
    <row r="93" spans="1:2" ht="15.75" x14ac:dyDescent="0.2">
      <c r="A93" s="15"/>
      <c r="B93" s="15"/>
    </row>
    <row r="94" spans="1:2" ht="15.75" x14ac:dyDescent="0.2">
      <c r="A94" s="15"/>
      <c r="B94" s="15"/>
    </row>
    <row r="95" spans="1:2" ht="15.75" x14ac:dyDescent="0.2">
      <c r="A95" s="15"/>
      <c r="B95" s="15"/>
    </row>
    <row r="96" spans="1:2" ht="15.75" x14ac:dyDescent="0.2">
      <c r="A96" s="15"/>
      <c r="B96" s="15"/>
    </row>
    <row r="97" spans="1:2" ht="15.75" x14ac:dyDescent="0.2">
      <c r="A97" s="15"/>
      <c r="B97" s="15"/>
    </row>
    <row r="98" spans="1:2" ht="15.75" x14ac:dyDescent="0.2">
      <c r="A98" s="15"/>
      <c r="B98" s="15"/>
    </row>
    <row r="99" spans="1:2" ht="15.75" x14ac:dyDescent="0.2">
      <c r="A99" s="15"/>
      <c r="B99" s="15"/>
    </row>
    <row r="100" spans="1:2" ht="15.75" x14ac:dyDescent="0.2">
      <c r="A100" s="15"/>
      <c r="B100" s="15"/>
    </row>
    <row r="101" spans="1:2" ht="15.75" x14ac:dyDescent="0.2">
      <c r="A101" s="15"/>
      <c r="B101" s="15"/>
    </row>
    <row r="102" spans="1:2" ht="15.75" x14ac:dyDescent="0.2">
      <c r="A102" s="15"/>
      <c r="B102" s="15"/>
    </row>
    <row r="103" spans="1:2" ht="15.75" x14ac:dyDescent="0.2">
      <c r="A103" s="15"/>
      <c r="B103" s="15"/>
    </row>
    <row r="104" spans="1:2" ht="15.75" x14ac:dyDescent="0.2">
      <c r="A104" s="15"/>
      <c r="B104" s="15"/>
    </row>
    <row r="105" spans="1:2" ht="15.75" x14ac:dyDescent="0.2">
      <c r="A105" s="15"/>
      <c r="B105" s="15"/>
    </row>
    <row r="106" spans="1:2" ht="15.75" x14ac:dyDescent="0.2">
      <c r="A106" s="15"/>
      <c r="B106" s="15"/>
    </row>
    <row r="107" spans="1:2" ht="15.75" x14ac:dyDescent="0.2">
      <c r="A107" s="15"/>
      <c r="B107" s="15"/>
    </row>
    <row r="108" spans="1:2" ht="15.75" x14ac:dyDescent="0.2">
      <c r="A108" s="15"/>
      <c r="B108" s="15"/>
    </row>
    <row r="109" spans="1:2" ht="15.75" x14ac:dyDescent="0.2">
      <c r="A109" s="15"/>
      <c r="B109" s="15"/>
    </row>
    <row r="110" spans="1:2" ht="15.75" x14ac:dyDescent="0.2">
      <c r="A110" s="15"/>
      <c r="B110" s="15"/>
    </row>
    <row r="111" spans="1:2" ht="15.75" x14ac:dyDescent="0.2">
      <c r="A111" s="15"/>
      <c r="B111" s="15"/>
    </row>
    <row r="112" spans="1:2" ht="15.75" x14ac:dyDescent="0.2">
      <c r="A112" s="15"/>
      <c r="B112" s="15"/>
    </row>
    <row r="113" spans="1:2" ht="15.75" x14ac:dyDescent="0.2">
      <c r="A113" s="15"/>
      <c r="B113" s="15"/>
    </row>
    <row r="114" spans="1:2" ht="15.75" x14ac:dyDescent="0.2">
      <c r="A114" s="15"/>
      <c r="B114" s="15"/>
    </row>
    <row r="115" spans="1:2" ht="15.75" x14ac:dyDescent="0.2">
      <c r="A115" s="15"/>
      <c r="B115" s="15"/>
    </row>
    <row r="116" spans="1:2" ht="15.75" x14ac:dyDescent="0.2">
      <c r="A116" s="15"/>
      <c r="B116" s="15"/>
    </row>
    <row r="117" spans="1:2" ht="15.75" x14ac:dyDescent="0.2">
      <c r="A117" s="15"/>
      <c r="B117" s="15"/>
    </row>
    <row r="118" spans="1:2" ht="15.75" x14ac:dyDescent="0.2">
      <c r="A118" s="15"/>
      <c r="B118" s="15"/>
    </row>
    <row r="119" spans="1:2" ht="15.75" x14ac:dyDescent="0.2">
      <c r="A119" s="15"/>
      <c r="B119" s="15"/>
    </row>
    <row r="120" spans="1:2" ht="15.75" x14ac:dyDescent="0.2">
      <c r="A120" s="15"/>
      <c r="B120" s="15"/>
    </row>
    <row r="121" spans="1:2" ht="15.75" x14ac:dyDescent="0.2">
      <c r="A121" s="15"/>
      <c r="B121" s="15"/>
    </row>
    <row r="122" spans="1:2" ht="15.75" x14ac:dyDescent="0.2">
      <c r="A122" s="15"/>
      <c r="B122" s="15"/>
    </row>
    <row r="123" spans="1:2" ht="15.75" x14ac:dyDescent="0.2">
      <c r="A123" s="15"/>
      <c r="B123" s="15"/>
    </row>
    <row r="124" spans="1:2" ht="15.75" x14ac:dyDescent="0.2">
      <c r="A124" s="15"/>
      <c r="B124" s="15"/>
    </row>
    <row r="125" spans="1:2" ht="15.75" x14ac:dyDescent="0.2">
      <c r="A125" s="15"/>
      <c r="B125" s="15"/>
    </row>
    <row r="126" spans="1:2" ht="15.75" x14ac:dyDescent="0.2">
      <c r="A126" s="15"/>
      <c r="B126" s="15"/>
    </row>
    <row r="127" spans="1:2" ht="15.75" x14ac:dyDescent="0.2">
      <c r="A127" s="15"/>
      <c r="B127" s="15"/>
    </row>
    <row r="128" spans="1:2" ht="15.75" x14ac:dyDescent="0.2">
      <c r="A128" s="15"/>
      <c r="B128" s="15"/>
    </row>
    <row r="129" spans="1:2" ht="15.75" x14ac:dyDescent="0.2">
      <c r="A129" s="15"/>
      <c r="B129" s="15"/>
    </row>
    <row r="130" spans="1:2" ht="15.75" x14ac:dyDescent="0.2">
      <c r="A130" s="15"/>
      <c r="B130" s="15"/>
    </row>
    <row r="131" spans="1:2" ht="15.75" x14ac:dyDescent="0.2">
      <c r="A131" s="15"/>
      <c r="B131" s="15"/>
    </row>
    <row r="132" spans="1:2" ht="15.75" x14ac:dyDescent="0.2">
      <c r="A132" s="15"/>
      <c r="B132" s="15"/>
    </row>
    <row r="133" spans="1:2" ht="15.75" x14ac:dyDescent="0.2">
      <c r="A133" s="15"/>
      <c r="B133" s="15"/>
    </row>
    <row r="134" spans="1:2" ht="15.75" x14ac:dyDescent="0.2">
      <c r="A134" s="15"/>
      <c r="B134" s="15"/>
    </row>
    <row r="135" spans="1:2" ht="15.75" x14ac:dyDescent="0.2">
      <c r="A135" s="15"/>
      <c r="B135" s="15"/>
    </row>
    <row r="136" spans="1:2" ht="15.75" x14ac:dyDescent="0.2">
      <c r="A136" s="15"/>
      <c r="B136" s="15"/>
    </row>
    <row r="137" spans="1:2" ht="15.75" x14ac:dyDescent="0.2">
      <c r="A137" s="15"/>
      <c r="B137" s="15"/>
    </row>
    <row r="138" spans="1:2" ht="15.75" x14ac:dyDescent="0.2">
      <c r="A138" s="15"/>
      <c r="B138" s="15"/>
    </row>
    <row r="139" spans="1:2" ht="15.75" x14ac:dyDescent="0.2">
      <c r="A139" s="15"/>
      <c r="B139" s="15"/>
    </row>
    <row r="140" spans="1:2" ht="15.75" x14ac:dyDescent="0.2">
      <c r="A140" s="15"/>
      <c r="B140" s="15"/>
    </row>
    <row r="141" spans="1:2" ht="15.75" x14ac:dyDescent="0.2">
      <c r="A141" s="15"/>
      <c r="B141" s="15"/>
    </row>
    <row r="142" spans="1:2" ht="15.75" x14ac:dyDescent="0.2">
      <c r="A142" s="15"/>
      <c r="B142" s="15"/>
    </row>
    <row r="143" spans="1:2" ht="15.75" x14ac:dyDescent="0.2">
      <c r="A143" s="15"/>
      <c r="B143" s="15"/>
    </row>
    <row r="144" spans="1:2" ht="15.75" x14ac:dyDescent="0.2">
      <c r="A144" s="15"/>
      <c r="B144" s="15"/>
    </row>
    <row r="145" spans="1:2" ht="15.75" x14ac:dyDescent="0.2">
      <c r="A145" s="15"/>
      <c r="B145" s="15"/>
    </row>
    <row r="146" spans="1:2" ht="15.75" x14ac:dyDescent="0.2">
      <c r="A146" s="15"/>
      <c r="B146" s="15"/>
    </row>
    <row r="147" spans="1:2" ht="15.75" x14ac:dyDescent="0.2">
      <c r="A147" s="15"/>
      <c r="B147" s="15"/>
    </row>
    <row r="148" spans="1:2" ht="15.75" x14ac:dyDescent="0.2">
      <c r="A148" s="15"/>
      <c r="B148" s="15"/>
    </row>
    <row r="149" spans="1:2" ht="15.75" x14ac:dyDescent="0.2">
      <c r="A149" s="15"/>
      <c r="B149" s="15"/>
    </row>
    <row r="150" spans="1:2" ht="15.75" x14ac:dyDescent="0.2">
      <c r="A150" s="15"/>
      <c r="B150" s="15"/>
    </row>
    <row r="151" spans="1:2" ht="15.75" x14ac:dyDescent="0.2">
      <c r="A151" s="15"/>
      <c r="B151" s="15"/>
    </row>
    <row r="152" spans="1:2" ht="15.75" x14ac:dyDescent="0.2">
      <c r="A152" s="15"/>
      <c r="B152" s="15"/>
    </row>
    <row r="153" spans="1:2" ht="15.75" x14ac:dyDescent="0.2">
      <c r="A153" s="15"/>
      <c r="B153" s="15"/>
    </row>
    <row r="154" spans="1:2" ht="15.75" x14ac:dyDescent="0.2">
      <c r="A154" s="15"/>
      <c r="B154" s="15"/>
    </row>
    <row r="155" spans="1:2" ht="15.75" x14ac:dyDescent="0.2">
      <c r="A155" s="15"/>
      <c r="B155" s="15"/>
    </row>
    <row r="156" spans="1:2" ht="15.75" x14ac:dyDescent="0.2">
      <c r="A156" s="15"/>
      <c r="B156" s="15"/>
    </row>
    <row r="157" spans="1:2" ht="15.75" x14ac:dyDescent="0.2">
      <c r="A157" s="15"/>
      <c r="B157" s="15"/>
    </row>
    <row r="158" spans="1:2" ht="15.75" x14ac:dyDescent="0.2">
      <c r="A158" s="15"/>
      <c r="B158" s="15"/>
    </row>
    <row r="159" spans="1:2" ht="15.75" x14ac:dyDescent="0.2">
      <c r="A159" s="15"/>
      <c r="B159" s="15"/>
    </row>
    <row r="160" spans="1:2" ht="15.75" x14ac:dyDescent="0.2">
      <c r="A160" s="15"/>
      <c r="B160" s="15"/>
    </row>
    <row r="161" spans="1:2" ht="15.75" x14ac:dyDescent="0.2">
      <c r="A161" s="15"/>
      <c r="B161" s="15"/>
    </row>
    <row r="162" spans="1:2" ht="15.75" x14ac:dyDescent="0.2">
      <c r="A162" s="15"/>
      <c r="B162" s="15"/>
    </row>
    <row r="163" spans="1:2" ht="15.75" x14ac:dyDescent="0.2">
      <c r="A163" s="15"/>
      <c r="B163" s="15"/>
    </row>
    <row r="164" spans="1:2" ht="15.75" x14ac:dyDescent="0.2">
      <c r="A164" s="15"/>
      <c r="B164" s="15"/>
    </row>
    <row r="165" spans="1:2" ht="15.75" x14ac:dyDescent="0.2">
      <c r="A165" s="15"/>
      <c r="B165" s="15"/>
    </row>
    <row r="166" spans="1:2" ht="15.75" x14ac:dyDescent="0.2">
      <c r="A166" s="15"/>
      <c r="B166" s="15"/>
    </row>
    <row r="167" spans="1:2" ht="15.75" x14ac:dyDescent="0.2">
      <c r="A167" s="15"/>
      <c r="B167" s="15"/>
    </row>
    <row r="168" spans="1:2" ht="15.75" x14ac:dyDescent="0.2">
      <c r="A168" s="15"/>
      <c r="B168" s="15"/>
    </row>
    <row r="169" spans="1:2" ht="15.75" x14ac:dyDescent="0.2">
      <c r="A169" s="15"/>
      <c r="B169" s="15"/>
    </row>
    <row r="170" spans="1:2" ht="15.75" x14ac:dyDescent="0.2">
      <c r="A170" s="15"/>
      <c r="B170" s="15"/>
    </row>
    <row r="171" spans="1:2" ht="15.75" x14ac:dyDescent="0.2">
      <c r="A171" s="15"/>
      <c r="B171" s="15"/>
    </row>
    <row r="172" spans="1:2" ht="15.75" x14ac:dyDescent="0.2">
      <c r="A172" s="15"/>
      <c r="B172" s="15"/>
    </row>
    <row r="173" spans="1:2" ht="15.75" x14ac:dyDescent="0.2">
      <c r="A173" s="15"/>
      <c r="B173" s="15"/>
    </row>
    <row r="174" spans="1:2" ht="15.75" x14ac:dyDescent="0.2">
      <c r="A174" s="15"/>
      <c r="B174" s="15"/>
    </row>
    <row r="175" spans="1:2" ht="15.75" x14ac:dyDescent="0.2">
      <c r="A175" s="15"/>
      <c r="B175" s="15"/>
    </row>
    <row r="176" spans="1:2" ht="15.75" x14ac:dyDescent="0.2">
      <c r="A176" s="15"/>
      <c r="B176" s="15"/>
    </row>
    <row r="177" spans="1:2" ht="15.75" x14ac:dyDescent="0.2">
      <c r="A177" s="15"/>
      <c r="B177" s="15"/>
    </row>
    <row r="178" spans="1:2" ht="15.75" x14ac:dyDescent="0.2">
      <c r="A178" s="15"/>
      <c r="B178" s="15"/>
    </row>
    <row r="179" spans="1:2" ht="15.75" x14ac:dyDescent="0.2">
      <c r="A179" s="15"/>
      <c r="B179" s="15"/>
    </row>
    <row r="180" spans="1:2" ht="15.75" x14ac:dyDescent="0.2">
      <c r="A180" s="15"/>
      <c r="B180" s="15"/>
    </row>
    <row r="181" spans="1:2" ht="15.75" x14ac:dyDescent="0.2">
      <c r="A181" s="15"/>
      <c r="B181" s="15"/>
    </row>
    <row r="182" spans="1:2" ht="15.75" x14ac:dyDescent="0.2">
      <c r="A182" s="15"/>
      <c r="B182" s="15"/>
    </row>
    <row r="183" spans="1:2" ht="15.75" x14ac:dyDescent="0.2">
      <c r="A183" s="15"/>
      <c r="B183" s="15"/>
    </row>
    <row r="184" spans="1:2" ht="15.75" x14ac:dyDescent="0.2">
      <c r="A184" s="15"/>
      <c r="B184" s="15"/>
    </row>
    <row r="185" spans="1:2" ht="15.75" x14ac:dyDescent="0.2">
      <c r="A185" s="15"/>
      <c r="B185" s="15"/>
    </row>
    <row r="186" spans="1:2" ht="15.75" x14ac:dyDescent="0.2">
      <c r="A186" s="15"/>
      <c r="B186" s="15"/>
    </row>
    <row r="187" spans="1:2" ht="15.75" x14ac:dyDescent="0.2">
      <c r="A187" s="15"/>
      <c r="B187" s="15"/>
    </row>
    <row r="188" spans="1:2" ht="15.75" x14ac:dyDescent="0.2">
      <c r="A188" s="15"/>
      <c r="B188" s="15"/>
    </row>
    <row r="189" spans="1:2" ht="15.75" x14ac:dyDescent="0.2">
      <c r="A189" s="15"/>
      <c r="B189" s="15"/>
    </row>
    <row r="190" spans="1:2" ht="15.75" x14ac:dyDescent="0.2">
      <c r="A190" s="15"/>
      <c r="B190" s="15"/>
    </row>
    <row r="191" spans="1:2" ht="15.75" x14ac:dyDescent="0.2">
      <c r="A191" s="15"/>
      <c r="B191" s="15"/>
    </row>
    <row r="192" spans="1:2" ht="15.75" x14ac:dyDescent="0.2">
      <c r="A192" s="15"/>
      <c r="B192" s="15"/>
    </row>
    <row r="193" spans="1:2" ht="15.75" x14ac:dyDescent="0.2">
      <c r="A193" s="15"/>
      <c r="B193" s="15"/>
    </row>
    <row r="194" spans="1:2" ht="15.75" x14ac:dyDescent="0.2">
      <c r="A194" s="15"/>
      <c r="B194" s="15"/>
    </row>
    <row r="195" spans="1:2" ht="15.75" x14ac:dyDescent="0.2">
      <c r="A195" s="15"/>
      <c r="B195" s="15"/>
    </row>
    <row r="196" spans="1:2" ht="15.75" x14ac:dyDescent="0.2">
      <c r="A196" s="15"/>
      <c r="B196" s="15"/>
    </row>
    <row r="197" spans="1:2" ht="15.75" x14ac:dyDescent="0.2">
      <c r="A197" s="15"/>
      <c r="B197" s="15"/>
    </row>
    <row r="198" spans="1:2" ht="15.75" x14ac:dyDescent="0.2">
      <c r="A198" s="15"/>
      <c r="B198" s="15"/>
    </row>
    <row r="199" spans="1:2" ht="15.75" x14ac:dyDescent="0.2">
      <c r="A199" s="15"/>
      <c r="B199" s="15"/>
    </row>
    <row r="200" spans="1:2" ht="15.75" x14ac:dyDescent="0.2">
      <c r="A200" s="15"/>
      <c r="B200" s="15"/>
    </row>
    <row r="201" spans="1:2" ht="15.75" x14ac:dyDescent="0.2">
      <c r="A201" s="15"/>
      <c r="B201" s="15"/>
    </row>
    <row r="202" spans="1:2" ht="15.75" x14ac:dyDescent="0.2">
      <c r="A202" s="15"/>
      <c r="B202" s="15"/>
    </row>
    <row r="203" spans="1:2" ht="15.75" x14ac:dyDescent="0.2">
      <c r="A203" s="15"/>
      <c r="B203" s="15"/>
    </row>
    <row r="204" spans="1:2" ht="15.75" x14ac:dyDescent="0.2">
      <c r="A204" s="15"/>
      <c r="B204" s="15"/>
    </row>
    <row r="205" spans="1:2" ht="15.75" x14ac:dyDescent="0.2">
      <c r="A205" s="15"/>
      <c r="B205" s="15"/>
    </row>
    <row r="206" spans="1:2" ht="15.75" x14ac:dyDescent="0.2">
      <c r="A206" s="15"/>
      <c r="B206" s="15"/>
    </row>
    <row r="207" spans="1:2" ht="15.75" x14ac:dyDescent="0.2">
      <c r="A207" s="15"/>
      <c r="B207" s="15"/>
    </row>
    <row r="208" spans="1:2" ht="15.75" x14ac:dyDescent="0.2">
      <c r="A208" s="15"/>
      <c r="B208" s="15"/>
    </row>
    <row r="209" spans="1:2" ht="15.75" x14ac:dyDescent="0.2">
      <c r="A209" s="15"/>
      <c r="B209" s="15"/>
    </row>
    <row r="210" spans="1:2" ht="15.75" x14ac:dyDescent="0.2">
      <c r="A210" s="15"/>
      <c r="B210" s="15"/>
    </row>
    <row r="211" spans="1:2" ht="15.75" x14ac:dyDescent="0.2">
      <c r="A211" s="15"/>
      <c r="B211" s="15"/>
    </row>
    <row r="212" spans="1:2" ht="15.75" x14ac:dyDescent="0.2">
      <c r="A212" s="15"/>
      <c r="B212" s="15"/>
    </row>
    <row r="213" spans="1:2" ht="15.75" x14ac:dyDescent="0.2">
      <c r="A213" s="15"/>
      <c r="B213" s="15"/>
    </row>
    <row r="214" spans="1:2" ht="15.75" x14ac:dyDescent="0.2">
      <c r="A214" s="15"/>
      <c r="B214" s="15"/>
    </row>
    <row r="215" spans="1:2" ht="15.75" x14ac:dyDescent="0.2">
      <c r="A215" s="15"/>
      <c r="B215" s="15"/>
    </row>
    <row r="216" spans="1:2" ht="15.75" x14ac:dyDescent="0.2">
      <c r="A216" s="15"/>
      <c r="B216" s="15"/>
    </row>
    <row r="217" spans="1:2" ht="15.75" x14ac:dyDescent="0.2">
      <c r="A217" s="15"/>
      <c r="B217" s="15"/>
    </row>
    <row r="218" spans="1:2" ht="15.75" x14ac:dyDescent="0.2">
      <c r="A218" s="15"/>
      <c r="B218" s="15"/>
    </row>
    <row r="219" spans="1:2" ht="15.75" x14ac:dyDescent="0.2">
      <c r="A219" s="15"/>
      <c r="B219" s="15"/>
    </row>
    <row r="220" spans="1:2" ht="15.75" x14ac:dyDescent="0.2">
      <c r="A220" s="15"/>
      <c r="B220" s="15"/>
    </row>
    <row r="221" spans="1:2" ht="15.75" x14ac:dyDescent="0.2">
      <c r="A221" s="15"/>
      <c r="B221" s="15"/>
    </row>
    <row r="222" spans="1:2" ht="15.75" x14ac:dyDescent="0.2">
      <c r="A222" s="15"/>
      <c r="B222" s="15"/>
    </row>
    <row r="223" spans="1:2" ht="15.75" x14ac:dyDescent="0.2">
      <c r="A223" s="15"/>
      <c r="B223" s="15"/>
    </row>
    <row r="224" spans="1:2" ht="15.75" x14ac:dyDescent="0.2">
      <c r="A224" s="15"/>
      <c r="B224" s="15"/>
    </row>
    <row r="225" spans="1:2" ht="15.75" x14ac:dyDescent="0.2">
      <c r="A225" s="15"/>
      <c r="B225" s="15"/>
    </row>
    <row r="226" spans="1:2" ht="15.75" x14ac:dyDescent="0.2">
      <c r="A226" s="15"/>
      <c r="B226" s="15"/>
    </row>
    <row r="227" spans="1:2" ht="15.75" x14ac:dyDescent="0.2">
      <c r="A227" s="15"/>
      <c r="B227" s="15"/>
    </row>
    <row r="228" spans="1:2" ht="15.75" x14ac:dyDescent="0.2">
      <c r="A228" s="15"/>
      <c r="B228" s="15"/>
    </row>
    <row r="229" spans="1:2" ht="15.75" x14ac:dyDescent="0.2">
      <c r="A229" s="15"/>
      <c r="B229" s="15"/>
    </row>
    <row r="230" spans="1:2" ht="15.75" x14ac:dyDescent="0.2">
      <c r="A230" s="15"/>
      <c r="B230" s="15"/>
    </row>
    <row r="231" spans="1:2" ht="15.75" x14ac:dyDescent="0.2">
      <c r="A231" s="15"/>
      <c r="B231" s="15"/>
    </row>
    <row r="232" spans="1:2" ht="15.75" x14ac:dyDescent="0.2">
      <c r="A232" s="15"/>
      <c r="B232" s="15"/>
    </row>
    <row r="233" spans="1:2" ht="15.75" x14ac:dyDescent="0.2">
      <c r="A233" s="15"/>
      <c r="B233" s="15"/>
    </row>
    <row r="234" spans="1:2" ht="15.75" x14ac:dyDescent="0.2">
      <c r="A234" s="15"/>
      <c r="B234" s="15"/>
    </row>
    <row r="235" spans="1:2" ht="15.75" x14ac:dyDescent="0.2">
      <c r="A235" s="15"/>
      <c r="B235" s="15"/>
    </row>
    <row r="236" spans="1:2" ht="15.75" x14ac:dyDescent="0.2">
      <c r="A236" s="15"/>
      <c r="B236" s="15"/>
    </row>
    <row r="237" spans="1:2" ht="15.75" x14ac:dyDescent="0.2">
      <c r="A237" s="15"/>
      <c r="B237" s="15"/>
    </row>
    <row r="238" spans="1:2" ht="15.75" x14ac:dyDescent="0.2">
      <c r="A238" s="15"/>
      <c r="B238" s="15"/>
    </row>
    <row r="239" spans="1:2" ht="15.75" x14ac:dyDescent="0.2">
      <c r="A239" s="15"/>
      <c r="B239" s="15"/>
    </row>
    <row r="240" spans="1:2" ht="15.75" x14ac:dyDescent="0.2">
      <c r="A240" s="15"/>
      <c r="B240" s="15"/>
    </row>
    <row r="241" spans="1:2" ht="15.75" x14ac:dyDescent="0.2">
      <c r="A241" s="15"/>
      <c r="B241" s="15"/>
    </row>
    <row r="242" spans="1:2" ht="15.75" x14ac:dyDescent="0.2">
      <c r="A242" s="15"/>
      <c r="B242" s="15"/>
    </row>
    <row r="243" spans="1:2" ht="15.75" x14ac:dyDescent="0.2">
      <c r="A243" s="15"/>
      <c r="B243" s="15"/>
    </row>
    <row r="244" spans="1:2" ht="15.75" x14ac:dyDescent="0.2">
      <c r="A244" s="15"/>
      <c r="B244" s="15"/>
    </row>
    <row r="245" spans="1:2" ht="15.75" x14ac:dyDescent="0.2">
      <c r="A245" s="15"/>
      <c r="B245" s="15"/>
    </row>
    <row r="246" spans="1:2" ht="15.75" x14ac:dyDescent="0.2">
      <c r="A246" s="15"/>
      <c r="B246" s="15"/>
    </row>
    <row r="247" spans="1:2" ht="15.75" x14ac:dyDescent="0.2">
      <c r="A247" s="15"/>
      <c r="B247" s="15"/>
    </row>
    <row r="248" spans="1:2" ht="15.75" x14ac:dyDescent="0.2">
      <c r="A248" s="15"/>
      <c r="B248" s="15"/>
    </row>
    <row r="249" spans="1:2" ht="15.75" x14ac:dyDescent="0.2">
      <c r="A249" s="15"/>
      <c r="B249" s="15"/>
    </row>
    <row r="250" spans="1:2" ht="15.75" x14ac:dyDescent="0.2">
      <c r="A250" s="15"/>
      <c r="B250" s="15"/>
    </row>
    <row r="251" spans="1:2" ht="15.75" x14ac:dyDescent="0.2">
      <c r="A251" s="15"/>
      <c r="B251" s="15"/>
    </row>
    <row r="252" spans="1:2" ht="15.75" x14ac:dyDescent="0.2">
      <c r="A252" s="15"/>
      <c r="B252" s="15"/>
    </row>
    <row r="253" spans="1:2" ht="15.75" x14ac:dyDescent="0.2">
      <c r="A253" s="15"/>
      <c r="B253" s="15"/>
    </row>
    <row r="254" spans="1:2" ht="15.75" x14ac:dyDescent="0.2">
      <c r="A254" s="15"/>
      <c r="B254" s="15"/>
    </row>
    <row r="255" spans="1:2" ht="15.75" x14ac:dyDescent="0.2">
      <c r="A255" s="15"/>
      <c r="B255" s="15"/>
    </row>
    <row r="256" spans="1:2" ht="15.75" x14ac:dyDescent="0.2">
      <c r="A256" s="15"/>
      <c r="B256" s="15"/>
    </row>
    <row r="257" spans="1:2" ht="15.75" x14ac:dyDescent="0.2">
      <c r="A257" s="15"/>
      <c r="B257" s="15"/>
    </row>
    <row r="258" spans="1:2" ht="15.75" x14ac:dyDescent="0.2">
      <c r="A258" s="15"/>
      <c r="B258" s="15"/>
    </row>
    <row r="259" spans="1:2" ht="15.75" x14ac:dyDescent="0.2">
      <c r="A259" s="15"/>
      <c r="B259" s="15"/>
    </row>
    <row r="260" spans="1:2" ht="15.75" x14ac:dyDescent="0.2">
      <c r="A260" s="15"/>
      <c r="B260" s="15"/>
    </row>
    <row r="261" spans="1:2" ht="15.75" x14ac:dyDescent="0.2">
      <c r="A261" s="15"/>
      <c r="B261" s="15"/>
    </row>
    <row r="262" spans="1:2" ht="15.75" x14ac:dyDescent="0.2">
      <c r="A262" s="15"/>
      <c r="B262" s="15"/>
    </row>
    <row r="263" spans="1:2" ht="15.75" x14ac:dyDescent="0.2">
      <c r="A263" s="15"/>
      <c r="B263" s="15"/>
    </row>
    <row r="264" spans="1:2" ht="15.75" x14ac:dyDescent="0.2">
      <c r="A264" s="15"/>
      <c r="B264" s="15"/>
    </row>
    <row r="265" spans="1:2" ht="15.75" x14ac:dyDescent="0.2">
      <c r="A265" s="15"/>
      <c r="B265" s="15"/>
    </row>
    <row r="266" spans="1:2" ht="15.75" x14ac:dyDescent="0.2">
      <c r="A266" s="15"/>
      <c r="B266" s="15"/>
    </row>
    <row r="267" spans="1:2" ht="15.75" x14ac:dyDescent="0.2">
      <c r="A267" s="15"/>
      <c r="B267" s="15"/>
    </row>
    <row r="268" spans="1:2" ht="15.75" x14ac:dyDescent="0.2">
      <c r="A268" s="15"/>
      <c r="B268" s="15"/>
    </row>
    <row r="269" spans="1:2" ht="15.75" x14ac:dyDescent="0.2">
      <c r="A269" s="15"/>
      <c r="B269" s="15"/>
    </row>
    <row r="270" spans="1:2" ht="15.75" x14ac:dyDescent="0.2">
      <c r="A270" s="15"/>
      <c r="B270" s="15"/>
    </row>
    <row r="271" spans="1:2" ht="15.75" x14ac:dyDescent="0.2">
      <c r="A271" s="15"/>
      <c r="B271" s="15"/>
    </row>
    <row r="272" spans="1:2" ht="15.75" x14ac:dyDescent="0.2">
      <c r="A272" s="15"/>
      <c r="B272" s="15"/>
    </row>
    <row r="273" spans="1:2" ht="15.75" x14ac:dyDescent="0.2">
      <c r="A273" s="15"/>
      <c r="B273" s="15"/>
    </row>
    <row r="274" spans="1:2" ht="15.75" x14ac:dyDescent="0.2">
      <c r="A274" s="15"/>
      <c r="B274" s="15"/>
    </row>
    <row r="275" spans="1:2" ht="15.75" x14ac:dyDescent="0.2">
      <c r="A275" s="15"/>
      <c r="B275" s="15"/>
    </row>
    <row r="276" spans="1:2" ht="15.75" x14ac:dyDescent="0.2">
      <c r="A276" s="15"/>
      <c r="B276" s="15"/>
    </row>
    <row r="277" spans="1:2" ht="15.75" x14ac:dyDescent="0.2">
      <c r="A277" s="15"/>
      <c r="B277" s="15"/>
    </row>
    <row r="278" spans="1:2" ht="15.75" x14ac:dyDescent="0.2">
      <c r="A278" s="15"/>
      <c r="B278" s="15"/>
    </row>
    <row r="279" spans="1:2" ht="15.75" x14ac:dyDescent="0.2">
      <c r="A279" s="15"/>
      <c r="B279" s="15"/>
    </row>
    <row r="280" spans="1:2" ht="15.75" x14ac:dyDescent="0.2">
      <c r="A280" s="15"/>
      <c r="B280" s="15"/>
    </row>
    <row r="281" spans="1:2" ht="15.75" x14ac:dyDescent="0.2">
      <c r="A281" s="15"/>
      <c r="B281" s="15"/>
    </row>
    <row r="282" spans="1:2" ht="15.75" x14ac:dyDescent="0.2">
      <c r="A282" s="15"/>
      <c r="B282" s="15"/>
    </row>
    <row r="283" spans="1:2" ht="15.75" x14ac:dyDescent="0.2">
      <c r="A283" s="15"/>
      <c r="B283" s="15"/>
    </row>
    <row r="284" spans="1:2" ht="15.75" x14ac:dyDescent="0.2">
      <c r="A284" s="15"/>
      <c r="B284" s="15"/>
    </row>
    <row r="285" spans="1:2" ht="15.75" x14ac:dyDescent="0.2">
      <c r="A285" s="15"/>
      <c r="B285" s="15"/>
    </row>
    <row r="286" spans="1:2" ht="15.75" x14ac:dyDescent="0.2">
      <c r="A286" s="15"/>
      <c r="B286" s="15"/>
    </row>
    <row r="287" spans="1:2" ht="15.75" x14ac:dyDescent="0.2">
      <c r="A287" s="15"/>
      <c r="B287" s="15"/>
    </row>
    <row r="288" spans="1:2" ht="15.75" x14ac:dyDescent="0.2">
      <c r="A288" s="15"/>
      <c r="B288" s="15"/>
    </row>
    <row r="289" spans="1:2" ht="15.75" x14ac:dyDescent="0.2">
      <c r="A289" s="15"/>
      <c r="B289" s="15"/>
    </row>
    <row r="290" spans="1:2" ht="15.75" x14ac:dyDescent="0.2">
      <c r="A290" s="15"/>
      <c r="B290" s="15"/>
    </row>
    <row r="291" spans="1:2" ht="15.75" x14ac:dyDescent="0.2">
      <c r="A291" s="15"/>
      <c r="B291" s="15"/>
    </row>
    <row r="292" spans="1:2" ht="15.75" x14ac:dyDescent="0.2">
      <c r="A292" s="15"/>
      <c r="B292" s="15"/>
    </row>
    <row r="293" spans="1:2" ht="15.75" x14ac:dyDescent="0.2">
      <c r="A293" s="15"/>
      <c r="B293" s="15"/>
    </row>
    <row r="294" spans="1:2" ht="15.75" x14ac:dyDescent="0.2">
      <c r="A294" s="15"/>
      <c r="B294" s="15"/>
    </row>
    <row r="295" spans="1:2" ht="15.75" x14ac:dyDescent="0.2">
      <c r="A295" s="15"/>
      <c r="B295" s="15"/>
    </row>
    <row r="296" spans="1:2" ht="15.75" x14ac:dyDescent="0.2">
      <c r="A296" s="15"/>
      <c r="B296" s="15"/>
    </row>
    <row r="297" spans="1:2" ht="15.75" x14ac:dyDescent="0.2">
      <c r="A297" s="15"/>
      <c r="B297" s="15"/>
    </row>
    <row r="298" spans="1:2" ht="15.75" x14ac:dyDescent="0.2">
      <c r="A298" s="15"/>
      <c r="B298" s="15"/>
    </row>
    <row r="299" spans="1:2" ht="15.75" x14ac:dyDescent="0.2">
      <c r="A299" s="15"/>
      <c r="B299" s="15"/>
    </row>
    <row r="300" spans="1:2" ht="15.75" x14ac:dyDescent="0.2">
      <c r="A300" s="15"/>
      <c r="B300" s="15"/>
    </row>
    <row r="301" spans="1:2" ht="15.75" x14ac:dyDescent="0.2">
      <c r="A301" s="15"/>
      <c r="B301" s="15"/>
    </row>
    <row r="302" spans="1:2" ht="15.75" x14ac:dyDescent="0.2">
      <c r="A302" s="15"/>
      <c r="B302" s="15"/>
    </row>
    <row r="303" spans="1:2" ht="15.75" x14ac:dyDescent="0.2">
      <c r="A303" s="15"/>
      <c r="B303" s="15"/>
    </row>
    <row r="304" spans="1:2" ht="15.75" x14ac:dyDescent="0.2">
      <c r="A304" s="15"/>
      <c r="B304" s="15"/>
    </row>
    <row r="305" spans="1:2" ht="15.75" x14ac:dyDescent="0.2">
      <c r="A305" s="15"/>
      <c r="B305" s="15"/>
    </row>
    <row r="306" spans="1:2" ht="15.75" x14ac:dyDescent="0.2">
      <c r="A306" s="15"/>
      <c r="B306" s="15"/>
    </row>
    <row r="307" spans="1:2" ht="15.75" x14ac:dyDescent="0.2">
      <c r="A307" s="15"/>
      <c r="B307" s="15"/>
    </row>
    <row r="308" spans="1:2" ht="15.75" x14ac:dyDescent="0.2">
      <c r="A308" s="15"/>
      <c r="B308" s="15"/>
    </row>
    <row r="309" spans="1:2" ht="15.75" x14ac:dyDescent="0.2">
      <c r="A309" s="15"/>
      <c r="B309" s="15"/>
    </row>
    <row r="310" spans="1:2" ht="15.75" x14ac:dyDescent="0.2">
      <c r="A310" s="15"/>
      <c r="B310" s="15"/>
    </row>
    <row r="311" spans="1:2" ht="15.75" x14ac:dyDescent="0.2">
      <c r="A311" s="15"/>
      <c r="B311" s="15"/>
    </row>
    <row r="312" spans="1:2" ht="15.75" x14ac:dyDescent="0.2">
      <c r="A312" s="15"/>
      <c r="B312" s="15"/>
    </row>
    <row r="313" spans="1:2" ht="15.75" x14ac:dyDescent="0.2">
      <c r="A313" s="15"/>
      <c r="B313" s="15"/>
    </row>
    <row r="314" spans="1:2" ht="15.75" x14ac:dyDescent="0.2">
      <c r="A314" s="15"/>
      <c r="B314" s="15"/>
    </row>
    <row r="315" spans="1:2" ht="15.75" x14ac:dyDescent="0.2">
      <c r="A315" s="15"/>
      <c r="B315" s="15"/>
    </row>
    <row r="316" spans="1:2" ht="15.75" x14ac:dyDescent="0.2">
      <c r="A316" s="15"/>
      <c r="B316" s="15"/>
    </row>
    <row r="317" spans="1:2" ht="15.75" x14ac:dyDescent="0.2">
      <c r="A317" s="15"/>
      <c r="B317" s="15"/>
    </row>
    <row r="318" spans="1:2" ht="15.75" x14ac:dyDescent="0.2">
      <c r="A318" s="15"/>
      <c r="B318" s="15"/>
    </row>
    <row r="319" spans="1:2" ht="15.75" x14ac:dyDescent="0.2">
      <c r="A319" s="15"/>
      <c r="B319" s="15"/>
    </row>
    <row r="320" spans="1:2" ht="15.75" x14ac:dyDescent="0.2">
      <c r="A320" s="15"/>
      <c r="B320" s="15"/>
    </row>
    <row r="321" spans="1:2" ht="15.75" x14ac:dyDescent="0.2">
      <c r="A321" s="15"/>
      <c r="B321" s="15"/>
    </row>
    <row r="322" spans="1:2" ht="15.75" x14ac:dyDescent="0.2">
      <c r="A322" s="15"/>
      <c r="B322" s="15"/>
    </row>
    <row r="323" spans="1:2" ht="15.75" x14ac:dyDescent="0.2">
      <c r="A323" s="15"/>
      <c r="B323" s="15"/>
    </row>
    <row r="324" spans="1:2" ht="15.75" x14ac:dyDescent="0.2">
      <c r="A324" s="15"/>
      <c r="B324" s="15"/>
    </row>
    <row r="325" spans="1:2" ht="15.75" x14ac:dyDescent="0.2">
      <c r="A325" s="15"/>
      <c r="B325" s="15"/>
    </row>
    <row r="326" spans="1:2" ht="15.75" x14ac:dyDescent="0.2">
      <c r="A326" s="15"/>
      <c r="B326" s="15"/>
    </row>
    <row r="327" spans="1:2" ht="15.75" x14ac:dyDescent="0.2">
      <c r="A327" s="15"/>
      <c r="B327" s="15"/>
    </row>
    <row r="328" spans="1:2" ht="15.75" x14ac:dyDescent="0.2">
      <c r="A328" s="15"/>
      <c r="B328" s="15"/>
    </row>
    <row r="329" spans="1:2" ht="15.75" x14ac:dyDescent="0.2">
      <c r="A329" s="15"/>
      <c r="B329" s="15"/>
    </row>
    <row r="330" spans="1:2" ht="15.75" x14ac:dyDescent="0.2">
      <c r="A330" s="15"/>
      <c r="B330" s="15"/>
    </row>
    <row r="331" spans="1:2" ht="15.75" x14ac:dyDescent="0.2">
      <c r="A331" s="15"/>
      <c r="B331" s="15"/>
    </row>
    <row r="332" spans="1:2" ht="15.75" x14ac:dyDescent="0.2">
      <c r="A332" s="15"/>
      <c r="B332" s="15"/>
    </row>
    <row r="333" spans="1:2" ht="15.75" x14ac:dyDescent="0.2">
      <c r="A333" s="15"/>
      <c r="B333" s="15"/>
    </row>
    <row r="334" spans="1:2" ht="15.75" x14ac:dyDescent="0.2">
      <c r="A334" s="15"/>
      <c r="B334" s="15"/>
    </row>
    <row r="335" spans="1:2" ht="15.75" x14ac:dyDescent="0.2">
      <c r="A335" s="15"/>
      <c r="B335" s="15"/>
    </row>
    <row r="336" spans="1:2" ht="15.75" x14ac:dyDescent="0.2">
      <c r="A336" s="15"/>
      <c r="B336" s="15"/>
    </row>
    <row r="337" spans="1:2" ht="15.75" x14ac:dyDescent="0.2">
      <c r="A337" s="15"/>
      <c r="B337" s="15"/>
    </row>
    <row r="338" spans="1:2" ht="15.75" x14ac:dyDescent="0.2">
      <c r="A338" s="15"/>
      <c r="B338" s="15"/>
    </row>
    <row r="339" spans="1:2" ht="15.75" x14ac:dyDescent="0.2">
      <c r="A339" s="15"/>
      <c r="B339" s="15"/>
    </row>
    <row r="340" spans="1:2" ht="15.75" x14ac:dyDescent="0.2">
      <c r="A340" s="15"/>
      <c r="B340" s="15"/>
    </row>
    <row r="341" spans="1:2" ht="15.75" x14ac:dyDescent="0.2">
      <c r="A341" s="15"/>
      <c r="B341" s="15"/>
    </row>
    <row r="342" spans="1:2" ht="15.75" x14ac:dyDescent="0.2">
      <c r="A342" s="15"/>
      <c r="B342" s="15"/>
    </row>
    <row r="343" spans="1:2" ht="15.75" x14ac:dyDescent="0.2">
      <c r="A343" s="15"/>
      <c r="B343" s="15"/>
    </row>
    <row r="344" spans="1:2" ht="15.75" x14ac:dyDescent="0.2">
      <c r="A344" s="15"/>
      <c r="B344" s="15"/>
    </row>
    <row r="345" spans="1:2" ht="15.75" x14ac:dyDescent="0.2">
      <c r="A345" s="15"/>
      <c r="B345" s="15"/>
    </row>
    <row r="346" spans="1:2" ht="15.75" x14ac:dyDescent="0.2">
      <c r="A346" s="15"/>
      <c r="B346" s="15"/>
    </row>
    <row r="347" spans="1:2" ht="15.75" x14ac:dyDescent="0.2">
      <c r="A347" s="15"/>
      <c r="B347" s="15"/>
    </row>
    <row r="348" spans="1:2" ht="15.75" x14ac:dyDescent="0.2">
      <c r="A348" s="15"/>
      <c r="B348" s="15"/>
    </row>
    <row r="349" spans="1:2" ht="15.75" x14ac:dyDescent="0.2">
      <c r="A349" s="15"/>
      <c r="B349" s="15"/>
    </row>
    <row r="350" spans="1:2" ht="15.75" x14ac:dyDescent="0.2">
      <c r="A350" s="15"/>
      <c r="B350" s="15"/>
    </row>
    <row r="351" spans="1:2" ht="15.75" x14ac:dyDescent="0.2">
      <c r="A351" s="15"/>
      <c r="B351" s="15"/>
    </row>
    <row r="352" spans="1:2" ht="15.75" x14ac:dyDescent="0.2">
      <c r="A352" s="15"/>
      <c r="B352" s="15"/>
    </row>
    <row r="353" spans="1:2" ht="15.75" x14ac:dyDescent="0.2">
      <c r="A353" s="15"/>
      <c r="B353" s="15"/>
    </row>
    <row r="354" spans="1:2" ht="15.75" x14ac:dyDescent="0.2">
      <c r="A354" s="15"/>
      <c r="B354" s="15"/>
    </row>
    <row r="355" spans="1:2" ht="15.75" x14ac:dyDescent="0.2">
      <c r="A355" s="15"/>
      <c r="B355" s="15"/>
    </row>
    <row r="356" spans="1:2" ht="15.75" x14ac:dyDescent="0.2">
      <c r="A356" s="15"/>
      <c r="B356" s="15"/>
    </row>
    <row r="357" spans="1:2" ht="15.75" x14ac:dyDescent="0.2">
      <c r="A357" s="15"/>
      <c r="B357" s="15"/>
    </row>
    <row r="358" spans="1:2" ht="15.75" x14ac:dyDescent="0.2">
      <c r="A358" s="15"/>
      <c r="B358" s="15"/>
    </row>
    <row r="359" spans="1:2" ht="15.75" x14ac:dyDescent="0.2">
      <c r="A359" s="15"/>
      <c r="B359" s="15"/>
    </row>
    <row r="360" spans="1:2" ht="15.75" x14ac:dyDescent="0.2">
      <c r="A360" s="15"/>
      <c r="B360" s="15"/>
    </row>
    <row r="361" spans="1:2" ht="15.75" x14ac:dyDescent="0.2">
      <c r="A361" s="15"/>
      <c r="B361" s="15"/>
    </row>
    <row r="362" spans="1:2" ht="15.75" x14ac:dyDescent="0.2">
      <c r="A362" s="15"/>
      <c r="B362" s="15"/>
    </row>
    <row r="363" spans="1:2" ht="15.75" x14ac:dyDescent="0.2">
      <c r="A363" s="15"/>
      <c r="B363" s="15"/>
    </row>
    <row r="364" spans="1:2" ht="15.75" x14ac:dyDescent="0.2">
      <c r="A364" s="15"/>
      <c r="B364" s="15"/>
    </row>
    <row r="365" spans="1:2" ht="15.75" x14ac:dyDescent="0.2">
      <c r="A365" s="15"/>
      <c r="B365" s="15"/>
    </row>
    <row r="366" spans="1:2" ht="15.75" x14ac:dyDescent="0.2">
      <c r="A366" s="15"/>
      <c r="B366" s="15"/>
    </row>
    <row r="367" spans="1:2" ht="15.75" x14ac:dyDescent="0.2">
      <c r="A367" s="15"/>
      <c r="B367" s="15"/>
    </row>
    <row r="368" spans="1:2" ht="15.75" x14ac:dyDescent="0.2">
      <c r="A368" s="15"/>
      <c r="B368" s="15"/>
    </row>
    <row r="369" spans="1:2" ht="15.75" x14ac:dyDescent="0.2">
      <c r="A369" s="15"/>
      <c r="B369" s="15"/>
    </row>
    <row r="370" spans="1:2" ht="15.75" x14ac:dyDescent="0.2">
      <c r="A370" s="15"/>
      <c r="B370" s="15"/>
    </row>
    <row r="371" spans="1:2" ht="15.75" x14ac:dyDescent="0.2">
      <c r="A371" s="15"/>
      <c r="B371" s="15"/>
    </row>
    <row r="372" spans="1:2" ht="15.75" x14ac:dyDescent="0.2">
      <c r="A372" s="15"/>
      <c r="B372" s="15"/>
    </row>
    <row r="373" spans="1:2" ht="15.75" x14ac:dyDescent="0.2">
      <c r="A373" s="15"/>
      <c r="B373" s="15"/>
    </row>
    <row r="374" spans="1:2" ht="15.75" x14ac:dyDescent="0.2">
      <c r="A374" s="15"/>
      <c r="B374" s="15"/>
    </row>
    <row r="375" spans="1:2" ht="15.75" x14ac:dyDescent="0.2">
      <c r="A375" s="15"/>
      <c r="B375" s="15"/>
    </row>
    <row r="376" spans="1:2" ht="15.75" x14ac:dyDescent="0.2">
      <c r="A376" s="15"/>
      <c r="B376" s="15"/>
    </row>
    <row r="377" spans="1:2" ht="15.75" x14ac:dyDescent="0.2">
      <c r="A377" s="15"/>
      <c r="B377" s="15"/>
    </row>
    <row r="378" spans="1:2" ht="15.75" x14ac:dyDescent="0.2">
      <c r="A378" s="15"/>
      <c r="B378" s="15"/>
    </row>
    <row r="379" spans="1:2" ht="15.75" x14ac:dyDescent="0.2">
      <c r="A379" s="15"/>
      <c r="B379" s="15"/>
    </row>
    <row r="380" spans="1:2" ht="15.75" x14ac:dyDescent="0.2">
      <c r="A380" s="15"/>
      <c r="B380" s="15"/>
    </row>
    <row r="381" spans="1:2" ht="15.75" x14ac:dyDescent="0.2">
      <c r="A381" s="15"/>
      <c r="B381" s="15"/>
    </row>
    <row r="382" spans="1:2" ht="15.75" x14ac:dyDescent="0.2">
      <c r="A382" s="15"/>
      <c r="B382" s="15"/>
    </row>
    <row r="383" spans="1:2" ht="15.75" x14ac:dyDescent="0.2">
      <c r="A383" s="15"/>
      <c r="B383" s="15"/>
    </row>
    <row r="384" spans="1:2" ht="15.75" x14ac:dyDescent="0.2">
      <c r="A384" s="15"/>
      <c r="B384" s="15"/>
    </row>
    <row r="385" spans="1:2" ht="15.75" x14ac:dyDescent="0.2">
      <c r="A385" s="15"/>
      <c r="B385" s="15"/>
    </row>
    <row r="386" spans="1:2" ht="15.75" x14ac:dyDescent="0.2">
      <c r="A386" s="15"/>
      <c r="B386" s="15"/>
    </row>
    <row r="387" spans="1:2" ht="15.75" x14ac:dyDescent="0.2">
      <c r="A387" s="15"/>
      <c r="B387" s="15"/>
    </row>
    <row r="388" spans="1:2" ht="15.75" x14ac:dyDescent="0.2">
      <c r="A388" s="15"/>
      <c r="B388" s="15"/>
    </row>
    <row r="389" spans="1:2" ht="15.75" x14ac:dyDescent="0.2">
      <c r="A389" s="15"/>
      <c r="B389" s="15"/>
    </row>
    <row r="390" spans="1:2" ht="15.75" x14ac:dyDescent="0.2">
      <c r="A390" s="15"/>
      <c r="B390" s="15"/>
    </row>
    <row r="391" spans="1:2" ht="15.75" x14ac:dyDescent="0.2">
      <c r="A391" s="15"/>
      <c r="B391" s="15"/>
    </row>
    <row r="392" spans="1:2" ht="15.75" x14ac:dyDescent="0.2">
      <c r="A392" s="15"/>
      <c r="B392" s="15"/>
    </row>
    <row r="393" spans="1:2" ht="15.75" x14ac:dyDescent="0.2">
      <c r="A393" s="15"/>
      <c r="B393" s="15"/>
    </row>
    <row r="394" spans="1:2" ht="15.75" x14ac:dyDescent="0.2">
      <c r="A394" s="15"/>
      <c r="B394" s="15"/>
    </row>
    <row r="395" spans="1:2" ht="15.75" x14ac:dyDescent="0.2">
      <c r="A395" s="15"/>
      <c r="B395" s="15"/>
    </row>
    <row r="396" spans="1:2" ht="15.75" x14ac:dyDescent="0.2">
      <c r="A396" s="15"/>
      <c r="B396" s="15"/>
    </row>
    <row r="397" spans="1:2" ht="15.75" x14ac:dyDescent="0.2">
      <c r="A397" s="15"/>
      <c r="B397" s="15"/>
    </row>
    <row r="398" spans="1:2" ht="15.75" x14ac:dyDescent="0.2">
      <c r="A398" s="15"/>
      <c r="B398" s="15"/>
    </row>
    <row r="399" spans="1:2" ht="15.75" x14ac:dyDescent="0.2">
      <c r="A399" s="15"/>
      <c r="B399" s="15"/>
    </row>
    <row r="400" spans="1:2" ht="15.75" x14ac:dyDescent="0.2">
      <c r="A400" s="15"/>
      <c r="B400" s="15"/>
    </row>
    <row r="401" spans="1:2" ht="15.75" x14ac:dyDescent="0.2">
      <c r="A401" s="15"/>
      <c r="B401" s="15"/>
    </row>
    <row r="402" spans="1:2" ht="15.75" x14ac:dyDescent="0.2">
      <c r="A402" s="15"/>
      <c r="B402" s="15"/>
    </row>
    <row r="403" spans="1:2" ht="15.75" x14ac:dyDescent="0.2">
      <c r="A403" s="15"/>
      <c r="B403" s="15"/>
    </row>
    <row r="404" spans="1:2" ht="15.75" x14ac:dyDescent="0.2">
      <c r="A404" s="15"/>
      <c r="B404" s="15"/>
    </row>
    <row r="405" spans="1:2" ht="15.75" x14ac:dyDescent="0.2">
      <c r="A405" s="15"/>
      <c r="B405" s="15"/>
    </row>
    <row r="406" spans="1:2" ht="15.75" x14ac:dyDescent="0.2">
      <c r="A406" s="15"/>
      <c r="B406" s="15"/>
    </row>
    <row r="407" spans="1:2" ht="15.75" x14ac:dyDescent="0.2">
      <c r="A407" s="15"/>
      <c r="B407" s="15"/>
    </row>
    <row r="408" spans="1:2" ht="15.75" x14ac:dyDescent="0.2">
      <c r="A408" s="15"/>
      <c r="B408" s="15"/>
    </row>
    <row r="409" spans="1:2" ht="15.75" x14ac:dyDescent="0.2">
      <c r="A409" s="15"/>
      <c r="B409" s="15"/>
    </row>
    <row r="410" spans="1:2" ht="15.75" x14ac:dyDescent="0.2">
      <c r="A410" s="15"/>
      <c r="B410" s="15"/>
    </row>
    <row r="411" spans="1:2" ht="15.75" x14ac:dyDescent="0.2">
      <c r="A411" s="15"/>
      <c r="B411" s="15"/>
    </row>
    <row r="412" spans="1:2" ht="15.75" x14ac:dyDescent="0.2">
      <c r="A412" s="15"/>
      <c r="B412" s="15"/>
    </row>
    <row r="413" spans="1:2" ht="15.75" x14ac:dyDescent="0.2">
      <c r="A413" s="15"/>
      <c r="B413" s="15"/>
    </row>
    <row r="414" spans="1:2" ht="15.75" x14ac:dyDescent="0.2">
      <c r="A414" s="15"/>
      <c r="B414" s="15"/>
    </row>
    <row r="415" spans="1:2" ht="15.75" x14ac:dyDescent="0.2">
      <c r="A415" s="15"/>
      <c r="B415" s="15"/>
    </row>
    <row r="416" spans="1:2" ht="15.75" x14ac:dyDescent="0.2">
      <c r="A416" s="15"/>
      <c r="B416" s="15"/>
    </row>
    <row r="417" spans="1:2" ht="15.75" x14ac:dyDescent="0.2">
      <c r="A417" s="15"/>
      <c r="B417" s="15"/>
    </row>
    <row r="418" spans="1:2" ht="15.75" x14ac:dyDescent="0.2">
      <c r="A418" s="15"/>
      <c r="B418" s="15"/>
    </row>
    <row r="419" spans="1:2" ht="15.75" x14ac:dyDescent="0.2">
      <c r="A419" s="15"/>
      <c r="B419" s="15"/>
    </row>
    <row r="420" spans="1:2" ht="15.75" x14ac:dyDescent="0.2">
      <c r="A420" s="15"/>
      <c r="B420" s="15"/>
    </row>
    <row r="421" spans="1:2" ht="15.75" x14ac:dyDescent="0.2">
      <c r="A421" s="15"/>
      <c r="B421" s="15"/>
    </row>
    <row r="422" spans="1:2" ht="15.75" x14ac:dyDescent="0.2">
      <c r="A422" s="15"/>
      <c r="B422" s="15"/>
    </row>
    <row r="423" spans="1:2" ht="15.75" x14ac:dyDescent="0.2">
      <c r="A423" s="15"/>
      <c r="B423" s="15"/>
    </row>
    <row r="424" spans="1:2" ht="15.75" x14ac:dyDescent="0.2">
      <c r="A424" s="15"/>
      <c r="B424" s="15"/>
    </row>
    <row r="425" spans="1:2" ht="15.75" x14ac:dyDescent="0.2">
      <c r="A425" s="15"/>
      <c r="B425" s="15"/>
    </row>
    <row r="426" spans="1:2" ht="15.75" x14ac:dyDescent="0.2">
      <c r="A426" s="15"/>
      <c r="B426" s="15"/>
    </row>
    <row r="427" spans="1:2" ht="15.75" x14ac:dyDescent="0.2">
      <c r="A427" s="15"/>
      <c r="B427" s="15"/>
    </row>
    <row r="428" spans="1:2" ht="15.75" x14ac:dyDescent="0.2">
      <c r="A428" s="15"/>
      <c r="B428" s="15"/>
    </row>
    <row r="429" spans="1:2" ht="15.75" x14ac:dyDescent="0.2">
      <c r="A429" s="15"/>
      <c r="B429" s="15"/>
    </row>
    <row r="430" spans="1:2" ht="15.75" x14ac:dyDescent="0.2">
      <c r="A430" s="15"/>
      <c r="B430" s="15"/>
    </row>
    <row r="431" spans="1:2" ht="15.75" x14ac:dyDescent="0.2">
      <c r="A431" s="15"/>
      <c r="B431" s="15"/>
    </row>
    <row r="432" spans="1:2" ht="15.75" x14ac:dyDescent="0.2">
      <c r="A432" s="15"/>
      <c r="B432" s="15"/>
    </row>
    <row r="433" spans="1:2" ht="15.75" x14ac:dyDescent="0.2">
      <c r="A433" s="15"/>
      <c r="B433" s="15"/>
    </row>
    <row r="434" spans="1:2" ht="15.75" x14ac:dyDescent="0.2">
      <c r="A434" s="15"/>
      <c r="B434" s="15"/>
    </row>
    <row r="435" spans="1:2" ht="15.75" x14ac:dyDescent="0.2">
      <c r="A435" s="15"/>
      <c r="B435" s="15"/>
    </row>
    <row r="436" spans="1:2" ht="15.75" x14ac:dyDescent="0.2">
      <c r="A436" s="15"/>
      <c r="B436" s="15"/>
    </row>
    <row r="437" spans="1:2" ht="15.75" x14ac:dyDescent="0.2">
      <c r="A437" s="15"/>
      <c r="B437" s="15"/>
    </row>
    <row r="438" spans="1:2" ht="15.75" x14ac:dyDescent="0.2">
      <c r="A438" s="15"/>
      <c r="B438" s="15"/>
    </row>
    <row r="439" spans="1:2" ht="15.75" x14ac:dyDescent="0.2">
      <c r="A439" s="15"/>
      <c r="B439" s="15"/>
    </row>
    <row r="440" spans="1:2" ht="15.75" x14ac:dyDescent="0.2">
      <c r="A440" s="15"/>
      <c r="B440" s="15"/>
    </row>
    <row r="441" spans="1:2" ht="15.75" x14ac:dyDescent="0.2">
      <c r="A441" s="15"/>
      <c r="B441" s="15"/>
    </row>
    <row r="442" spans="1:2" ht="15.75" x14ac:dyDescent="0.2">
      <c r="A442" s="15"/>
      <c r="B442" s="15"/>
    </row>
    <row r="443" spans="1:2" ht="15.75" x14ac:dyDescent="0.2">
      <c r="A443" s="15"/>
      <c r="B443" s="15"/>
    </row>
    <row r="444" spans="1:2" ht="15.75" x14ac:dyDescent="0.2">
      <c r="A444" s="15"/>
      <c r="B444" s="15"/>
    </row>
    <row r="445" spans="1:2" ht="15.75" x14ac:dyDescent="0.2">
      <c r="A445" s="15"/>
      <c r="B445" s="15"/>
    </row>
    <row r="446" spans="1:2" ht="15.75" x14ac:dyDescent="0.2">
      <c r="A446" s="15"/>
      <c r="B446" s="15"/>
    </row>
    <row r="447" spans="1:2" ht="15.75" x14ac:dyDescent="0.2">
      <c r="A447" s="15"/>
      <c r="B447" s="15"/>
    </row>
    <row r="448" spans="1:2" ht="15.75" x14ac:dyDescent="0.2">
      <c r="A448" s="15"/>
      <c r="B448" s="15"/>
    </row>
    <row r="449" spans="1:2" ht="15.75" x14ac:dyDescent="0.2">
      <c r="A449" s="15"/>
      <c r="B449" s="15"/>
    </row>
    <row r="450" spans="1:2" ht="15.75" x14ac:dyDescent="0.2">
      <c r="A450" s="15"/>
      <c r="B450" s="15"/>
    </row>
    <row r="451" spans="1:2" ht="15.75" x14ac:dyDescent="0.2">
      <c r="A451" s="15"/>
      <c r="B451" s="15"/>
    </row>
    <row r="452" spans="1:2" ht="15.75" x14ac:dyDescent="0.2">
      <c r="A452" s="15"/>
      <c r="B452" s="15"/>
    </row>
    <row r="453" spans="1:2" ht="15.75" x14ac:dyDescent="0.2">
      <c r="A453" s="15"/>
      <c r="B453" s="15"/>
    </row>
    <row r="454" spans="1:2" ht="15.75" x14ac:dyDescent="0.2">
      <c r="A454" s="15"/>
      <c r="B454" s="15"/>
    </row>
    <row r="455" spans="1:2" ht="15.75" x14ac:dyDescent="0.2">
      <c r="A455" s="15"/>
      <c r="B455" s="15"/>
    </row>
    <row r="456" spans="1:2" ht="15.75" x14ac:dyDescent="0.2">
      <c r="A456" s="15"/>
      <c r="B456" s="15"/>
    </row>
    <row r="457" spans="1:2" ht="15.75" x14ac:dyDescent="0.2">
      <c r="A457" s="15"/>
      <c r="B457" s="15"/>
    </row>
    <row r="458" spans="1:2" ht="15.75" x14ac:dyDescent="0.2">
      <c r="A458" s="15"/>
      <c r="B458" s="15"/>
    </row>
    <row r="459" spans="1:2" ht="15.75" x14ac:dyDescent="0.2">
      <c r="A459" s="15"/>
      <c r="B459" s="15"/>
    </row>
    <row r="460" spans="1:2" ht="15.75" x14ac:dyDescent="0.2">
      <c r="A460" s="15"/>
      <c r="B460" s="15"/>
    </row>
    <row r="461" spans="1:2" ht="15.75" x14ac:dyDescent="0.2">
      <c r="A461" s="15"/>
      <c r="B461" s="15"/>
    </row>
    <row r="462" spans="1:2" ht="15.75" x14ac:dyDescent="0.2">
      <c r="A462" s="15"/>
      <c r="B462" s="15"/>
    </row>
    <row r="463" spans="1:2" ht="15.75" x14ac:dyDescent="0.2">
      <c r="A463" s="15"/>
      <c r="B463" s="15"/>
    </row>
    <row r="464" spans="1:2" ht="15.75" x14ac:dyDescent="0.2">
      <c r="A464" s="15"/>
      <c r="B464" s="15"/>
    </row>
    <row r="465" spans="1:2" ht="15.75" x14ac:dyDescent="0.2">
      <c r="A465" s="15"/>
      <c r="B465" s="15"/>
    </row>
    <row r="466" spans="1:2" ht="15.75" x14ac:dyDescent="0.2">
      <c r="A466" s="15"/>
      <c r="B466" s="15"/>
    </row>
    <row r="467" spans="1:2" ht="15.75" x14ac:dyDescent="0.2">
      <c r="A467" s="15"/>
      <c r="B467" s="15"/>
    </row>
    <row r="468" spans="1:2" ht="15.75" x14ac:dyDescent="0.2">
      <c r="A468" s="15"/>
      <c r="B468" s="15"/>
    </row>
    <row r="469" spans="1:2" ht="15.75" x14ac:dyDescent="0.2">
      <c r="A469" s="15"/>
      <c r="B469" s="15"/>
    </row>
    <row r="470" spans="1:2" ht="15.75" x14ac:dyDescent="0.2">
      <c r="A470" s="15"/>
      <c r="B470" s="15"/>
    </row>
    <row r="471" spans="1:2" ht="15.75" x14ac:dyDescent="0.2">
      <c r="A471" s="15"/>
      <c r="B471" s="15"/>
    </row>
    <row r="472" spans="1:2" ht="15.75" x14ac:dyDescent="0.2">
      <c r="A472" s="15"/>
      <c r="B472" s="15"/>
    </row>
    <row r="473" spans="1:2" ht="15.75" x14ac:dyDescent="0.2">
      <c r="A473" s="15"/>
      <c r="B473" s="15"/>
    </row>
    <row r="474" spans="1:2" ht="15.75" x14ac:dyDescent="0.2">
      <c r="A474" s="15"/>
      <c r="B474" s="15"/>
    </row>
    <row r="475" spans="1:2" ht="15.75" x14ac:dyDescent="0.2">
      <c r="A475" s="15"/>
      <c r="B475" s="15"/>
    </row>
    <row r="476" spans="1:2" ht="15.75" x14ac:dyDescent="0.2">
      <c r="A476" s="15"/>
      <c r="B476" s="15"/>
    </row>
    <row r="477" spans="1:2" ht="15.75" x14ac:dyDescent="0.2">
      <c r="A477" s="15"/>
      <c r="B477" s="15"/>
    </row>
    <row r="478" spans="1:2" ht="15.75" x14ac:dyDescent="0.2">
      <c r="A478" s="15"/>
      <c r="B478" s="15"/>
    </row>
    <row r="479" spans="1:2" ht="15.75" x14ac:dyDescent="0.2">
      <c r="A479" s="15"/>
      <c r="B479" s="15"/>
    </row>
    <row r="480" spans="1:2" ht="15.75" x14ac:dyDescent="0.2">
      <c r="A480" s="15"/>
      <c r="B480" s="15"/>
    </row>
    <row r="481" spans="1:2" ht="15.75" x14ac:dyDescent="0.2">
      <c r="A481" s="15"/>
      <c r="B481" s="15"/>
    </row>
    <row r="482" spans="1:2" ht="15.75" x14ac:dyDescent="0.2">
      <c r="A482" s="15"/>
      <c r="B482" s="15"/>
    </row>
    <row r="483" spans="1:2" ht="15.75" x14ac:dyDescent="0.2">
      <c r="A483" s="15"/>
      <c r="B483" s="15"/>
    </row>
    <row r="484" spans="1:2" ht="15.75" x14ac:dyDescent="0.2">
      <c r="A484" s="15"/>
      <c r="B484" s="15"/>
    </row>
    <row r="485" spans="1:2" ht="15.75" x14ac:dyDescent="0.2">
      <c r="A485" s="15"/>
      <c r="B485" s="15"/>
    </row>
    <row r="486" spans="1:2" ht="15.75" x14ac:dyDescent="0.2">
      <c r="A486" s="15"/>
      <c r="B486" s="15"/>
    </row>
    <row r="487" spans="1:2" ht="15.75" x14ac:dyDescent="0.2">
      <c r="A487" s="15"/>
      <c r="B487" s="15"/>
    </row>
    <row r="488" spans="1:2" ht="15.75" x14ac:dyDescent="0.2">
      <c r="A488" s="15"/>
      <c r="B488" s="15"/>
    </row>
    <row r="489" spans="1:2" ht="15.75" x14ac:dyDescent="0.2">
      <c r="A489" s="15"/>
      <c r="B489" s="15"/>
    </row>
    <row r="490" spans="1:2" ht="15.75" x14ac:dyDescent="0.2">
      <c r="A490" s="15"/>
      <c r="B490" s="15"/>
    </row>
    <row r="491" spans="1:2" ht="15.75" x14ac:dyDescent="0.2">
      <c r="A491" s="15"/>
      <c r="B491" s="15"/>
    </row>
    <row r="492" spans="1:2" ht="15.75" x14ac:dyDescent="0.2">
      <c r="A492" s="15"/>
      <c r="B492" s="15"/>
    </row>
    <row r="493" spans="1:2" ht="15.75" x14ac:dyDescent="0.2">
      <c r="A493" s="15"/>
      <c r="B493" s="15"/>
    </row>
    <row r="494" spans="1:2" ht="15.75" x14ac:dyDescent="0.2">
      <c r="A494" s="15"/>
      <c r="B494" s="15"/>
    </row>
    <row r="495" spans="1:2" ht="15.75" x14ac:dyDescent="0.2">
      <c r="A495" s="15"/>
      <c r="B495" s="15"/>
    </row>
    <row r="496" spans="1:2" ht="15.75" x14ac:dyDescent="0.2">
      <c r="A496" s="15"/>
      <c r="B496" s="15"/>
    </row>
    <row r="497" spans="1:2" ht="15.75" x14ac:dyDescent="0.2">
      <c r="A497" s="15"/>
      <c r="B497" s="15"/>
    </row>
    <row r="498" spans="1:2" ht="15.75" x14ac:dyDescent="0.2">
      <c r="A498" s="15"/>
      <c r="B498" s="15"/>
    </row>
    <row r="499" spans="1:2" ht="15.75" x14ac:dyDescent="0.2">
      <c r="A499" s="15"/>
      <c r="B499" s="15"/>
    </row>
    <row r="500" spans="1:2" ht="15.75" x14ac:dyDescent="0.2">
      <c r="A500" s="15"/>
      <c r="B500" s="15"/>
    </row>
    <row r="501" spans="1:2" ht="15.75" x14ac:dyDescent="0.2">
      <c r="A501" s="15"/>
      <c r="B501" s="15"/>
    </row>
    <row r="502" spans="1:2" ht="15.75" x14ac:dyDescent="0.2">
      <c r="A502" s="15"/>
      <c r="B502" s="15"/>
    </row>
    <row r="503" spans="1:2" ht="15.75" x14ac:dyDescent="0.2">
      <c r="A503" s="15"/>
      <c r="B503" s="15"/>
    </row>
    <row r="504" spans="1:2" ht="15.75" x14ac:dyDescent="0.2">
      <c r="A504" s="15"/>
      <c r="B504" s="15"/>
    </row>
    <row r="505" spans="1:2" ht="15.75" x14ac:dyDescent="0.2">
      <c r="A505" s="15"/>
      <c r="B505" s="15"/>
    </row>
    <row r="506" spans="1:2" ht="15.75" x14ac:dyDescent="0.2">
      <c r="A506" s="15"/>
      <c r="B506" s="15"/>
    </row>
    <row r="507" spans="1:2" ht="15.75" x14ac:dyDescent="0.2">
      <c r="A507" s="15"/>
      <c r="B507" s="15"/>
    </row>
    <row r="508" spans="1:2" ht="15.75" x14ac:dyDescent="0.2">
      <c r="A508" s="15"/>
      <c r="B508" s="15"/>
    </row>
    <row r="509" spans="1:2" ht="15.75" x14ac:dyDescent="0.2">
      <c r="A509" s="15"/>
      <c r="B509" s="15"/>
    </row>
    <row r="510" spans="1:2" ht="15.75" x14ac:dyDescent="0.2">
      <c r="A510" s="15"/>
      <c r="B510" s="15"/>
    </row>
    <row r="511" spans="1:2" ht="15.75" x14ac:dyDescent="0.2">
      <c r="A511" s="15"/>
      <c r="B511" s="15"/>
    </row>
    <row r="512" spans="1:2" ht="15.75" x14ac:dyDescent="0.2">
      <c r="A512" s="15"/>
      <c r="B512" s="15"/>
    </row>
    <row r="513" spans="1:2" ht="15.75" x14ac:dyDescent="0.2">
      <c r="A513" s="15"/>
      <c r="B513" s="15"/>
    </row>
    <row r="514" spans="1:2" ht="15.75" x14ac:dyDescent="0.2">
      <c r="A514" s="15"/>
      <c r="B514" s="15"/>
    </row>
    <row r="515" spans="1:2" ht="15.75" x14ac:dyDescent="0.2">
      <c r="A515" s="15"/>
      <c r="B515" s="15"/>
    </row>
    <row r="516" spans="1:2" ht="15.75" x14ac:dyDescent="0.2">
      <c r="A516" s="15"/>
      <c r="B516" s="15"/>
    </row>
    <row r="517" spans="1:2" ht="15.75" x14ac:dyDescent="0.2">
      <c r="A517" s="15"/>
      <c r="B517" s="15"/>
    </row>
    <row r="518" spans="1:2" ht="15.75" x14ac:dyDescent="0.2">
      <c r="A518" s="15"/>
      <c r="B518" s="15"/>
    </row>
    <row r="519" spans="1:2" ht="15.75" x14ac:dyDescent="0.2">
      <c r="A519" s="15"/>
      <c r="B519" s="15"/>
    </row>
    <row r="520" spans="1:2" ht="15.75" x14ac:dyDescent="0.2">
      <c r="A520" s="15"/>
      <c r="B520" s="15"/>
    </row>
    <row r="521" spans="1:2" ht="15.75" x14ac:dyDescent="0.2">
      <c r="A521" s="15"/>
      <c r="B521" s="15"/>
    </row>
    <row r="522" spans="1:2" ht="15.75" x14ac:dyDescent="0.2">
      <c r="A522" s="15"/>
      <c r="B522" s="15"/>
    </row>
    <row r="523" spans="1:2" ht="15.75" x14ac:dyDescent="0.2">
      <c r="A523" s="15"/>
      <c r="B523" s="15"/>
    </row>
    <row r="524" spans="1:2" ht="15.75" x14ac:dyDescent="0.2">
      <c r="A524" s="15"/>
      <c r="B524" s="15"/>
    </row>
    <row r="525" spans="1:2" ht="15.75" x14ac:dyDescent="0.2">
      <c r="A525" s="15"/>
      <c r="B525" s="15"/>
    </row>
    <row r="526" spans="1:2" ht="15.75" x14ac:dyDescent="0.2">
      <c r="A526" s="15"/>
      <c r="B526" s="15"/>
    </row>
    <row r="527" spans="1:2" ht="15.75" x14ac:dyDescent="0.2">
      <c r="A527" s="15"/>
      <c r="B527" s="15"/>
    </row>
    <row r="528" spans="1:2" ht="15.75" x14ac:dyDescent="0.2">
      <c r="A528" s="15"/>
      <c r="B528" s="15"/>
    </row>
    <row r="529" spans="1:2" ht="15.75" x14ac:dyDescent="0.2">
      <c r="A529" s="15"/>
      <c r="B529" s="15"/>
    </row>
    <row r="530" spans="1:2" ht="15.75" x14ac:dyDescent="0.2">
      <c r="A530" s="15"/>
      <c r="B530" s="15"/>
    </row>
    <row r="531" spans="1:2" ht="15.75" x14ac:dyDescent="0.2">
      <c r="A531" s="15"/>
      <c r="B531" s="15"/>
    </row>
    <row r="532" spans="1:2" ht="15.75" x14ac:dyDescent="0.2">
      <c r="A532" s="15"/>
      <c r="B532" s="15"/>
    </row>
    <row r="533" spans="1:2" ht="15.75" x14ac:dyDescent="0.2">
      <c r="A533" s="15"/>
      <c r="B533" s="15"/>
    </row>
    <row r="534" spans="1:2" ht="15.75" x14ac:dyDescent="0.2">
      <c r="A534" s="15"/>
      <c r="B534" s="15"/>
    </row>
    <row r="535" spans="1:2" ht="15.75" x14ac:dyDescent="0.2">
      <c r="A535" s="15"/>
      <c r="B535" s="15"/>
    </row>
    <row r="536" spans="1:2" ht="15.75" x14ac:dyDescent="0.2">
      <c r="A536" s="15"/>
      <c r="B536" s="15"/>
    </row>
    <row r="537" spans="1:2" ht="15.75" x14ac:dyDescent="0.2">
      <c r="A537" s="15"/>
      <c r="B537" s="15"/>
    </row>
    <row r="538" spans="1:2" ht="15.75" x14ac:dyDescent="0.2">
      <c r="A538" s="15"/>
      <c r="B538" s="15"/>
    </row>
    <row r="539" spans="1:2" ht="15.75" x14ac:dyDescent="0.2">
      <c r="A539" s="15"/>
      <c r="B539" s="15"/>
    </row>
    <row r="540" spans="1:2" ht="15.75" x14ac:dyDescent="0.2">
      <c r="A540" s="15"/>
      <c r="B540" s="15"/>
    </row>
    <row r="541" spans="1:2" ht="15.75" x14ac:dyDescent="0.2">
      <c r="A541" s="15"/>
      <c r="B541" s="15"/>
    </row>
    <row r="542" spans="1:2" ht="15.75" x14ac:dyDescent="0.2">
      <c r="A542" s="15"/>
      <c r="B542" s="15"/>
    </row>
    <row r="543" spans="1:2" ht="15.75" x14ac:dyDescent="0.2">
      <c r="A543" s="15"/>
      <c r="B543" s="15"/>
    </row>
    <row r="544" spans="1:2" ht="15.75" x14ac:dyDescent="0.2">
      <c r="A544" s="15"/>
      <c r="B544" s="15"/>
    </row>
    <row r="545" spans="1:2" ht="15.75" x14ac:dyDescent="0.2">
      <c r="A545" s="15"/>
      <c r="B545" s="15"/>
    </row>
    <row r="546" spans="1:2" ht="15.75" x14ac:dyDescent="0.2">
      <c r="A546" s="15"/>
      <c r="B546" s="15"/>
    </row>
    <row r="547" spans="1:2" ht="15.75" x14ac:dyDescent="0.2">
      <c r="A547" s="15"/>
      <c r="B547" s="15"/>
    </row>
    <row r="548" spans="1:2" ht="15.75" x14ac:dyDescent="0.2">
      <c r="A548" s="15"/>
      <c r="B548" s="15"/>
    </row>
    <row r="549" spans="1:2" ht="15.75" x14ac:dyDescent="0.2">
      <c r="A549" s="15"/>
      <c r="B549" s="15"/>
    </row>
    <row r="550" spans="1:2" ht="15.75" x14ac:dyDescent="0.2">
      <c r="A550" s="15"/>
      <c r="B550" s="15"/>
    </row>
    <row r="551" spans="1:2" ht="15.75" x14ac:dyDescent="0.2">
      <c r="A551" s="15"/>
      <c r="B551" s="15"/>
    </row>
    <row r="552" spans="1:2" ht="15.75" x14ac:dyDescent="0.2">
      <c r="A552" s="15"/>
      <c r="B552" s="15"/>
    </row>
    <row r="553" spans="1:2" ht="15.75" x14ac:dyDescent="0.2">
      <c r="A553" s="15"/>
      <c r="B553" s="15"/>
    </row>
    <row r="554" spans="1:2" ht="15.75" x14ac:dyDescent="0.2">
      <c r="A554" s="15"/>
      <c r="B554" s="15"/>
    </row>
    <row r="555" spans="1:2" ht="15.75" x14ac:dyDescent="0.2">
      <c r="A555" s="15"/>
      <c r="B555" s="15"/>
    </row>
    <row r="556" spans="1:2" ht="15.75" x14ac:dyDescent="0.2">
      <c r="A556" s="15"/>
      <c r="B556" s="15"/>
    </row>
    <row r="557" spans="1:2" ht="15.75" x14ac:dyDescent="0.2">
      <c r="A557" s="15"/>
      <c r="B557" s="15"/>
    </row>
    <row r="558" spans="1:2" ht="15.75" x14ac:dyDescent="0.2">
      <c r="A558" s="15"/>
      <c r="B558" s="15"/>
    </row>
    <row r="559" spans="1:2" ht="15.75" x14ac:dyDescent="0.2">
      <c r="A559" s="15"/>
      <c r="B559" s="15"/>
    </row>
    <row r="560" spans="1:2" ht="15.75" x14ac:dyDescent="0.2">
      <c r="A560" s="15"/>
      <c r="B560" s="15"/>
    </row>
    <row r="561" spans="1:2" ht="15.75" x14ac:dyDescent="0.2">
      <c r="A561" s="15"/>
      <c r="B561" s="15"/>
    </row>
    <row r="562" spans="1:2" ht="15.75" x14ac:dyDescent="0.2">
      <c r="A562" s="15"/>
      <c r="B562" s="15"/>
    </row>
    <row r="563" spans="1:2" ht="15.75" x14ac:dyDescent="0.2">
      <c r="A563" s="15"/>
      <c r="B563" s="15"/>
    </row>
    <row r="564" spans="1:2" ht="15.75" x14ac:dyDescent="0.2">
      <c r="A564" s="15"/>
      <c r="B564" s="15"/>
    </row>
    <row r="565" spans="1:2" ht="15.75" x14ac:dyDescent="0.2">
      <c r="A565" s="15"/>
      <c r="B565" s="15"/>
    </row>
    <row r="566" spans="1:2" ht="15.75" x14ac:dyDescent="0.2">
      <c r="A566" s="15"/>
      <c r="B566" s="15"/>
    </row>
    <row r="567" spans="1:2" ht="15.75" x14ac:dyDescent="0.2">
      <c r="A567" s="15"/>
      <c r="B567" s="15"/>
    </row>
    <row r="568" spans="1:2" ht="15.75" x14ac:dyDescent="0.2">
      <c r="A568" s="15"/>
      <c r="B568" s="15"/>
    </row>
    <row r="569" spans="1:2" ht="15.75" x14ac:dyDescent="0.2">
      <c r="A569" s="15"/>
      <c r="B569" s="15"/>
    </row>
    <row r="570" spans="1:2" ht="15.75" x14ac:dyDescent="0.2">
      <c r="A570" s="15"/>
      <c r="B570" s="15"/>
    </row>
    <row r="571" spans="1:2" ht="15.75" x14ac:dyDescent="0.2">
      <c r="A571" s="15"/>
      <c r="B571" s="15"/>
    </row>
    <row r="572" spans="1:2" ht="15.75" x14ac:dyDescent="0.2">
      <c r="A572" s="15"/>
      <c r="B572" s="15"/>
    </row>
    <row r="573" spans="1:2" ht="15.75" x14ac:dyDescent="0.2">
      <c r="A573" s="15"/>
      <c r="B573" s="15"/>
    </row>
    <row r="574" spans="1:2" ht="15.75" x14ac:dyDescent="0.2">
      <c r="A574" s="15"/>
      <c r="B574" s="15"/>
    </row>
    <row r="575" spans="1:2" ht="15.75" x14ac:dyDescent="0.2">
      <c r="A575" s="15"/>
      <c r="B575" s="15"/>
    </row>
    <row r="576" spans="1:2" ht="15.75" x14ac:dyDescent="0.2">
      <c r="A576" s="15"/>
      <c r="B576" s="15"/>
    </row>
    <row r="577" spans="1:2" ht="15.75" x14ac:dyDescent="0.2">
      <c r="A577" s="15"/>
      <c r="B577" s="15"/>
    </row>
    <row r="578" spans="1:2" ht="15.75" x14ac:dyDescent="0.2">
      <c r="A578" s="15"/>
      <c r="B578" s="15"/>
    </row>
    <row r="579" spans="1:2" ht="15.75" x14ac:dyDescent="0.2">
      <c r="A579" s="15"/>
      <c r="B579" s="15"/>
    </row>
    <row r="580" spans="1:2" ht="15.75" x14ac:dyDescent="0.2">
      <c r="A580" s="15"/>
      <c r="B580" s="15"/>
    </row>
    <row r="581" spans="1:2" ht="15.75" x14ac:dyDescent="0.2">
      <c r="A581" s="15"/>
      <c r="B581" s="15"/>
    </row>
    <row r="582" spans="1:2" ht="15.75" x14ac:dyDescent="0.2">
      <c r="A582" s="15"/>
      <c r="B582" s="15"/>
    </row>
    <row r="583" spans="1:2" ht="15.75" x14ac:dyDescent="0.2">
      <c r="A583" s="15"/>
      <c r="B583" s="15"/>
    </row>
    <row r="584" spans="1:2" ht="15.75" x14ac:dyDescent="0.2">
      <c r="A584" s="15"/>
      <c r="B584" s="15"/>
    </row>
    <row r="585" spans="1:2" ht="15.75" x14ac:dyDescent="0.2">
      <c r="A585" s="15"/>
      <c r="B585" s="15"/>
    </row>
    <row r="586" spans="1:2" ht="15.75" x14ac:dyDescent="0.2">
      <c r="A586" s="15"/>
      <c r="B586" s="15"/>
    </row>
    <row r="587" spans="1:2" ht="15.75" x14ac:dyDescent="0.2">
      <c r="A587" s="15"/>
      <c r="B587" s="15"/>
    </row>
    <row r="588" spans="1:2" ht="15.75" x14ac:dyDescent="0.2">
      <c r="A588" s="15"/>
      <c r="B588" s="15"/>
    </row>
    <row r="589" spans="1:2" ht="15.75" x14ac:dyDescent="0.2">
      <c r="A589" s="15"/>
      <c r="B589" s="15"/>
    </row>
    <row r="590" spans="1:2" ht="15.75" x14ac:dyDescent="0.2">
      <c r="A590" s="15"/>
      <c r="B590" s="15"/>
    </row>
    <row r="591" spans="1:2" ht="15.75" x14ac:dyDescent="0.2">
      <c r="A591" s="15"/>
      <c r="B591" s="15"/>
    </row>
    <row r="592" spans="1:2" ht="15.75" x14ac:dyDescent="0.2">
      <c r="A592" s="15"/>
      <c r="B592" s="15"/>
    </row>
    <row r="593" spans="1:2" ht="15.75" x14ac:dyDescent="0.2">
      <c r="A593" s="15"/>
      <c r="B593" s="15"/>
    </row>
    <row r="594" spans="1:2" ht="15.75" x14ac:dyDescent="0.2">
      <c r="A594" s="15"/>
      <c r="B594" s="15"/>
    </row>
    <row r="595" spans="1:2" ht="15.75" x14ac:dyDescent="0.2">
      <c r="A595" s="15"/>
      <c r="B595" s="15"/>
    </row>
    <row r="596" spans="1:2" ht="15.75" x14ac:dyDescent="0.2">
      <c r="A596" s="15"/>
      <c r="B596" s="15"/>
    </row>
    <row r="597" spans="1:2" ht="15.75" x14ac:dyDescent="0.2">
      <c r="A597" s="15"/>
      <c r="B597" s="15"/>
    </row>
    <row r="598" spans="1:2" ht="15.75" x14ac:dyDescent="0.2">
      <c r="A598" s="15"/>
      <c r="B598" s="15"/>
    </row>
    <row r="599" spans="1:2" ht="15.75" x14ac:dyDescent="0.2">
      <c r="A599" s="15"/>
      <c r="B599" s="15"/>
    </row>
    <row r="600" spans="1:2" ht="15.75" x14ac:dyDescent="0.2">
      <c r="A600" s="15"/>
      <c r="B600" s="15"/>
    </row>
    <row r="601" spans="1:2" ht="15.75" x14ac:dyDescent="0.2">
      <c r="A601" s="15"/>
      <c r="B601" s="15"/>
    </row>
    <row r="602" spans="1:2" ht="15.75" x14ac:dyDescent="0.2">
      <c r="A602" s="15"/>
      <c r="B602" s="15"/>
    </row>
    <row r="603" spans="1:2" ht="15.75" x14ac:dyDescent="0.2">
      <c r="A603" s="15"/>
      <c r="B603" s="15"/>
    </row>
    <row r="604" spans="1:2" ht="15.75" x14ac:dyDescent="0.2">
      <c r="A604" s="15"/>
      <c r="B604" s="15"/>
    </row>
    <row r="605" spans="1:2" ht="15.75" x14ac:dyDescent="0.2">
      <c r="A605" s="15"/>
      <c r="B605" s="15"/>
    </row>
    <row r="606" spans="1:2" ht="15.75" x14ac:dyDescent="0.2">
      <c r="A606" s="15"/>
      <c r="B606" s="15"/>
    </row>
    <row r="607" spans="1:2" ht="15.75" x14ac:dyDescent="0.2">
      <c r="A607" s="15"/>
      <c r="B607" s="15"/>
    </row>
    <row r="608" spans="1:2" ht="15.75" x14ac:dyDescent="0.2">
      <c r="A608" s="15"/>
      <c r="B608" s="15"/>
    </row>
    <row r="609" spans="1:2" ht="15.75" x14ac:dyDescent="0.2">
      <c r="A609" s="15"/>
      <c r="B609" s="15"/>
    </row>
    <row r="610" spans="1:2" ht="15.75" x14ac:dyDescent="0.2">
      <c r="A610" s="15"/>
      <c r="B610" s="15"/>
    </row>
    <row r="611" spans="1:2" ht="15.75" x14ac:dyDescent="0.2">
      <c r="A611" s="15"/>
      <c r="B611" s="15"/>
    </row>
    <row r="612" spans="1:2" ht="15.75" x14ac:dyDescent="0.2">
      <c r="A612" s="15"/>
      <c r="B612" s="15"/>
    </row>
    <row r="613" spans="1:2" ht="15.75" x14ac:dyDescent="0.2">
      <c r="A613" s="15"/>
      <c r="B613" s="15"/>
    </row>
    <row r="614" spans="1:2" ht="15.75" x14ac:dyDescent="0.2">
      <c r="A614" s="15"/>
      <c r="B614" s="15"/>
    </row>
    <row r="615" spans="1:2" ht="15.75" x14ac:dyDescent="0.2">
      <c r="A615" s="15"/>
      <c r="B615" s="15"/>
    </row>
    <row r="616" spans="1:2" ht="15.75" x14ac:dyDescent="0.2">
      <c r="A616" s="15"/>
      <c r="B616" s="15"/>
    </row>
    <row r="617" spans="1:2" ht="15.75" x14ac:dyDescent="0.2">
      <c r="A617" s="15"/>
      <c r="B617" s="15"/>
    </row>
    <row r="618" spans="1:2" ht="15.75" x14ac:dyDescent="0.2">
      <c r="A618" s="15"/>
      <c r="B618" s="15"/>
    </row>
    <row r="619" spans="1:2" ht="15.75" x14ac:dyDescent="0.2">
      <c r="A619" s="15"/>
      <c r="B619" s="15"/>
    </row>
    <row r="620" spans="1:2" ht="15.75" x14ac:dyDescent="0.2">
      <c r="A620" s="15"/>
      <c r="B620" s="15"/>
    </row>
    <row r="621" spans="1:2" ht="15.75" x14ac:dyDescent="0.2">
      <c r="A621" s="15"/>
      <c r="B621" s="15"/>
    </row>
    <row r="622" spans="1:2" ht="15.75" x14ac:dyDescent="0.2">
      <c r="A622" s="15"/>
      <c r="B622" s="15"/>
    </row>
    <row r="623" spans="1:2" ht="15.75" x14ac:dyDescent="0.2">
      <c r="A623" s="15"/>
      <c r="B623" s="15"/>
    </row>
    <row r="624" spans="1:2" ht="15.75" x14ac:dyDescent="0.2">
      <c r="A624" s="15"/>
      <c r="B624" s="15"/>
    </row>
    <row r="625" spans="1:2" ht="15.75" x14ac:dyDescent="0.2">
      <c r="A625" s="15"/>
      <c r="B625" s="15"/>
    </row>
    <row r="626" spans="1:2" ht="15.75" x14ac:dyDescent="0.2">
      <c r="A626" s="15"/>
      <c r="B626" s="15"/>
    </row>
    <row r="627" spans="1:2" ht="15.75" x14ac:dyDescent="0.2">
      <c r="A627" s="15"/>
      <c r="B627" s="15"/>
    </row>
    <row r="628" spans="1:2" ht="15.75" x14ac:dyDescent="0.2">
      <c r="A628" s="15"/>
      <c r="B628" s="15"/>
    </row>
    <row r="629" spans="1:2" ht="15.75" x14ac:dyDescent="0.2">
      <c r="A629" s="15"/>
      <c r="B629" s="15"/>
    </row>
    <row r="630" spans="1:2" ht="15.75" x14ac:dyDescent="0.2">
      <c r="A630" s="15"/>
      <c r="B630" s="15"/>
    </row>
    <row r="631" spans="1:2" ht="15.75" x14ac:dyDescent="0.2">
      <c r="A631" s="15"/>
      <c r="B631" s="15"/>
    </row>
    <row r="632" spans="1:2" ht="15.75" x14ac:dyDescent="0.2">
      <c r="A632" s="15"/>
      <c r="B632" s="15"/>
    </row>
    <row r="633" spans="1:2" ht="15.75" x14ac:dyDescent="0.2">
      <c r="A633" s="15"/>
      <c r="B633" s="15"/>
    </row>
    <row r="634" spans="1:2" ht="15.75" x14ac:dyDescent="0.2">
      <c r="A634" s="15"/>
      <c r="B634" s="15"/>
    </row>
    <row r="635" spans="1:2" ht="15.75" x14ac:dyDescent="0.2">
      <c r="A635" s="15"/>
      <c r="B635" s="15"/>
    </row>
    <row r="636" spans="1:2" ht="15.75" x14ac:dyDescent="0.2">
      <c r="A636" s="15"/>
      <c r="B636" s="15"/>
    </row>
    <row r="637" spans="1:2" ht="15.75" x14ac:dyDescent="0.2">
      <c r="A637" s="15"/>
      <c r="B637" s="15"/>
    </row>
    <row r="638" spans="1:2" ht="15.75" x14ac:dyDescent="0.2">
      <c r="A638" s="15"/>
      <c r="B638" s="15"/>
    </row>
    <row r="639" spans="1:2" ht="15.75" x14ac:dyDescent="0.2">
      <c r="A639" s="15"/>
      <c r="B639" s="15"/>
    </row>
    <row r="640" spans="1:2" ht="15.75" x14ac:dyDescent="0.2">
      <c r="A640" s="15"/>
      <c r="B640" s="15"/>
    </row>
    <row r="641" spans="1:2" ht="15.75" x14ac:dyDescent="0.2">
      <c r="A641" s="15"/>
      <c r="B641" s="15"/>
    </row>
    <row r="642" spans="1:2" ht="15.75" x14ac:dyDescent="0.2">
      <c r="A642" s="15"/>
      <c r="B642" s="15"/>
    </row>
    <row r="643" spans="1:2" ht="15.75" x14ac:dyDescent="0.2">
      <c r="A643" s="15"/>
      <c r="B643" s="15"/>
    </row>
    <row r="644" spans="1:2" ht="15.75" x14ac:dyDescent="0.2">
      <c r="A644" s="15"/>
      <c r="B644" s="15"/>
    </row>
    <row r="645" spans="1:2" ht="15.75" x14ac:dyDescent="0.2">
      <c r="A645" s="15"/>
      <c r="B645" s="15"/>
    </row>
    <row r="646" spans="1:2" ht="15.75" x14ac:dyDescent="0.2">
      <c r="A646" s="15"/>
      <c r="B646" s="15"/>
    </row>
    <row r="647" spans="1:2" ht="15.75" x14ac:dyDescent="0.2">
      <c r="A647" s="15"/>
      <c r="B647" s="15"/>
    </row>
    <row r="648" spans="1:2" ht="15.75" x14ac:dyDescent="0.2">
      <c r="A648" s="15"/>
      <c r="B648" s="15"/>
    </row>
    <row r="649" spans="1:2" ht="15.75" x14ac:dyDescent="0.2">
      <c r="A649" s="15"/>
      <c r="B649" s="15"/>
    </row>
    <row r="650" spans="1:2" ht="15.75" x14ac:dyDescent="0.2">
      <c r="A650" s="15"/>
      <c r="B650" s="15"/>
    </row>
    <row r="651" spans="1:2" ht="15.75" x14ac:dyDescent="0.2">
      <c r="A651" s="15"/>
      <c r="B651" s="15"/>
    </row>
    <row r="652" spans="1:2" ht="15.75" x14ac:dyDescent="0.2">
      <c r="A652" s="15"/>
      <c r="B652" s="15"/>
    </row>
    <row r="653" spans="1:2" ht="15.75" x14ac:dyDescent="0.2">
      <c r="A653" s="15"/>
      <c r="B653" s="15"/>
    </row>
    <row r="654" spans="1:2" ht="15.75" x14ac:dyDescent="0.2">
      <c r="A654" s="15"/>
      <c r="B654" s="15"/>
    </row>
    <row r="655" spans="1:2" ht="15.75" x14ac:dyDescent="0.2">
      <c r="A655" s="15"/>
      <c r="B655" s="15"/>
    </row>
    <row r="656" spans="1:2" ht="15.75" x14ac:dyDescent="0.2">
      <c r="A656" s="15"/>
      <c r="B656" s="15"/>
    </row>
    <row r="657" spans="1:2" ht="15.75" x14ac:dyDescent="0.2">
      <c r="A657" s="15"/>
      <c r="B657" s="15"/>
    </row>
    <row r="658" spans="1:2" ht="15.75" x14ac:dyDescent="0.2">
      <c r="A658" s="15"/>
      <c r="B658" s="15"/>
    </row>
    <row r="659" spans="1:2" ht="15.75" x14ac:dyDescent="0.2">
      <c r="A659" s="15"/>
      <c r="B659" s="15"/>
    </row>
    <row r="660" spans="1:2" ht="15.75" x14ac:dyDescent="0.2">
      <c r="A660" s="15"/>
      <c r="B660" s="15"/>
    </row>
    <row r="661" spans="1:2" ht="15.75" x14ac:dyDescent="0.2">
      <c r="A661" s="15"/>
      <c r="B661" s="15"/>
    </row>
    <row r="662" spans="1:2" ht="15.75" x14ac:dyDescent="0.2">
      <c r="A662" s="15"/>
      <c r="B662" s="15"/>
    </row>
    <row r="663" spans="1:2" ht="15.75" x14ac:dyDescent="0.2">
      <c r="A663" s="15"/>
      <c r="B663" s="15"/>
    </row>
    <row r="664" spans="1:2" ht="15.75" x14ac:dyDescent="0.2">
      <c r="A664" s="15"/>
      <c r="B664" s="15"/>
    </row>
    <row r="665" spans="1:2" ht="15.75" x14ac:dyDescent="0.2">
      <c r="A665" s="15"/>
      <c r="B665" s="15"/>
    </row>
    <row r="666" spans="1:2" ht="15.75" x14ac:dyDescent="0.2">
      <c r="A666" s="15"/>
      <c r="B666" s="15"/>
    </row>
    <row r="667" spans="1:2" ht="15.75" x14ac:dyDescent="0.2">
      <c r="A667" s="15"/>
      <c r="B667" s="15"/>
    </row>
    <row r="668" spans="1:2" ht="15.75" x14ac:dyDescent="0.2">
      <c r="A668" s="15"/>
      <c r="B668" s="15"/>
    </row>
    <row r="669" spans="1:2" ht="15.75" x14ac:dyDescent="0.2">
      <c r="A669" s="15"/>
      <c r="B669" s="15"/>
    </row>
    <row r="670" spans="1:2" ht="15.75" x14ac:dyDescent="0.2">
      <c r="A670" s="15"/>
      <c r="B670" s="15"/>
    </row>
    <row r="671" spans="1:2" ht="15.75" x14ac:dyDescent="0.2">
      <c r="A671" s="15"/>
      <c r="B671" s="15"/>
    </row>
    <row r="672" spans="1:2" ht="15.75" x14ac:dyDescent="0.2">
      <c r="A672" s="15"/>
      <c r="B672" s="15"/>
    </row>
    <row r="673" spans="1:2" ht="15.75" x14ac:dyDescent="0.2">
      <c r="A673" s="15"/>
      <c r="B673" s="15"/>
    </row>
    <row r="674" spans="1:2" ht="15.75" x14ac:dyDescent="0.2">
      <c r="A674" s="15"/>
      <c r="B674" s="15"/>
    </row>
    <row r="675" spans="1:2" ht="15.75" x14ac:dyDescent="0.2">
      <c r="A675" s="15"/>
      <c r="B675" s="15"/>
    </row>
    <row r="676" spans="1:2" ht="15.75" x14ac:dyDescent="0.2">
      <c r="A676" s="15"/>
      <c r="B676" s="15"/>
    </row>
    <row r="677" spans="1:2" ht="15.75" x14ac:dyDescent="0.2">
      <c r="A677" s="15"/>
      <c r="B677" s="15"/>
    </row>
    <row r="678" spans="1:2" ht="15.75" x14ac:dyDescent="0.2">
      <c r="A678" s="15"/>
      <c r="B678" s="15"/>
    </row>
    <row r="679" spans="1:2" ht="15.75" x14ac:dyDescent="0.2">
      <c r="A679" s="15"/>
      <c r="B679" s="15"/>
    </row>
    <row r="680" spans="1:2" ht="15.75" x14ac:dyDescent="0.2">
      <c r="A680" s="15"/>
      <c r="B680" s="15"/>
    </row>
    <row r="681" spans="1:2" ht="15.75" x14ac:dyDescent="0.2">
      <c r="A681" s="15"/>
      <c r="B681" s="15"/>
    </row>
    <row r="682" spans="1:2" ht="15.75" x14ac:dyDescent="0.2">
      <c r="A682" s="15"/>
      <c r="B682" s="15"/>
    </row>
    <row r="683" spans="1:2" ht="15.75" x14ac:dyDescent="0.2">
      <c r="A683" s="15"/>
      <c r="B683" s="15"/>
    </row>
    <row r="684" spans="1:2" ht="15.75" x14ac:dyDescent="0.2">
      <c r="A684" s="15"/>
      <c r="B684" s="15"/>
    </row>
    <row r="685" spans="1:2" ht="15.75" x14ac:dyDescent="0.2">
      <c r="A685" s="15"/>
      <c r="B685" s="15"/>
    </row>
    <row r="686" spans="1:2" ht="15.75" x14ac:dyDescent="0.2">
      <c r="A686" s="15"/>
      <c r="B686" s="15"/>
    </row>
    <row r="687" spans="1:2" ht="15.75" x14ac:dyDescent="0.2">
      <c r="A687" s="15"/>
      <c r="B687" s="15"/>
    </row>
    <row r="688" spans="1:2" ht="15.75" x14ac:dyDescent="0.2">
      <c r="A688" s="15"/>
      <c r="B688" s="15"/>
    </row>
    <row r="689" spans="1:2" ht="15.75" x14ac:dyDescent="0.2">
      <c r="A689" s="15"/>
      <c r="B689" s="15"/>
    </row>
    <row r="690" spans="1:2" ht="15.75" x14ac:dyDescent="0.2">
      <c r="A690" s="15"/>
      <c r="B690" s="15"/>
    </row>
    <row r="691" spans="1:2" ht="15.75" x14ac:dyDescent="0.2">
      <c r="A691" s="15"/>
      <c r="B691" s="15"/>
    </row>
    <row r="692" spans="1:2" ht="15.75" x14ac:dyDescent="0.2">
      <c r="A692" s="15"/>
      <c r="B692" s="15"/>
    </row>
    <row r="693" spans="1:2" ht="15.75" x14ac:dyDescent="0.2">
      <c r="A693" s="15"/>
      <c r="B693" s="15"/>
    </row>
    <row r="694" spans="1:2" ht="15.75" x14ac:dyDescent="0.2">
      <c r="A694" s="15"/>
      <c r="B694" s="15"/>
    </row>
    <row r="695" spans="1:2" ht="15.75" x14ac:dyDescent="0.2">
      <c r="A695" s="15"/>
      <c r="B695" s="15"/>
    </row>
    <row r="696" spans="1:2" ht="15.75" x14ac:dyDescent="0.2">
      <c r="A696" s="15"/>
      <c r="B696" s="15"/>
    </row>
    <row r="697" spans="1:2" ht="15.75" x14ac:dyDescent="0.2">
      <c r="A697" s="15"/>
      <c r="B697" s="15"/>
    </row>
    <row r="698" spans="1:2" ht="15.75" x14ac:dyDescent="0.2">
      <c r="A698" s="15"/>
      <c r="B698" s="15"/>
    </row>
    <row r="699" spans="1:2" ht="15.75" x14ac:dyDescent="0.2">
      <c r="A699" s="15"/>
      <c r="B699" s="15"/>
    </row>
    <row r="700" spans="1:2" ht="15.75" x14ac:dyDescent="0.2">
      <c r="A700" s="15"/>
      <c r="B700" s="15"/>
    </row>
    <row r="701" spans="1:2" ht="15.75" x14ac:dyDescent="0.2">
      <c r="A701" s="15"/>
      <c r="B701" s="15"/>
    </row>
    <row r="702" spans="1:2" ht="15.75" x14ac:dyDescent="0.2">
      <c r="A702" s="15"/>
      <c r="B702" s="15"/>
    </row>
    <row r="703" spans="1:2" ht="15.75" x14ac:dyDescent="0.2">
      <c r="A703" s="15"/>
      <c r="B703" s="15"/>
    </row>
    <row r="704" spans="1:2" ht="15.75" x14ac:dyDescent="0.2">
      <c r="A704" s="15"/>
      <c r="B704" s="15"/>
    </row>
    <row r="705" spans="1:2" ht="15.75" x14ac:dyDescent="0.2">
      <c r="A705" s="15"/>
      <c r="B705" s="15"/>
    </row>
    <row r="706" spans="1:2" ht="15.75" x14ac:dyDescent="0.2">
      <c r="A706" s="15"/>
      <c r="B706" s="15"/>
    </row>
    <row r="707" spans="1:2" ht="15.75" x14ac:dyDescent="0.2">
      <c r="A707" s="15"/>
      <c r="B707" s="15"/>
    </row>
    <row r="708" spans="1:2" ht="15.75" x14ac:dyDescent="0.2">
      <c r="A708" s="15"/>
      <c r="B708" s="15"/>
    </row>
    <row r="709" spans="1:2" ht="15.75" x14ac:dyDescent="0.2">
      <c r="A709" s="15"/>
      <c r="B709" s="15"/>
    </row>
    <row r="710" spans="1:2" ht="15.75" x14ac:dyDescent="0.2">
      <c r="A710" s="15"/>
      <c r="B710" s="15"/>
    </row>
    <row r="711" spans="1:2" ht="15.75" x14ac:dyDescent="0.2">
      <c r="A711" s="15"/>
      <c r="B711" s="15"/>
    </row>
    <row r="712" spans="1:2" ht="15.75" x14ac:dyDescent="0.2">
      <c r="A712" s="15"/>
      <c r="B712" s="15"/>
    </row>
    <row r="713" spans="1:2" ht="15.75" x14ac:dyDescent="0.2">
      <c r="A713" s="15"/>
      <c r="B713" s="15"/>
    </row>
    <row r="714" spans="1:2" ht="15.75" x14ac:dyDescent="0.2">
      <c r="A714" s="15"/>
      <c r="B714" s="15"/>
    </row>
    <row r="715" spans="1:2" ht="15.75" x14ac:dyDescent="0.2">
      <c r="A715" s="15"/>
      <c r="B715" s="15"/>
    </row>
    <row r="716" spans="1:2" ht="15.75" x14ac:dyDescent="0.2">
      <c r="A716" s="15"/>
      <c r="B716" s="15"/>
    </row>
    <row r="717" spans="1:2" ht="15.75" x14ac:dyDescent="0.2">
      <c r="A717" s="15"/>
      <c r="B717" s="15"/>
    </row>
    <row r="718" spans="1:2" ht="15.75" x14ac:dyDescent="0.2">
      <c r="A718" s="15"/>
      <c r="B718" s="15"/>
    </row>
    <row r="719" spans="1:2" ht="15.75" x14ac:dyDescent="0.2">
      <c r="A719" s="15"/>
      <c r="B719" s="15"/>
    </row>
    <row r="720" spans="1:2" ht="15.75" x14ac:dyDescent="0.2">
      <c r="A720" s="15"/>
      <c r="B720" s="15"/>
    </row>
    <row r="721" spans="1:2" ht="15.75" x14ac:dyDescent="0.2">
      <c r="A721" s="15"/>
      <c r="B721" s="15"/>
    </row>
    <row r="722" spans="1:2" ht="15.75" x14ac:dyDescent="0.2">
      <c r="A722" s="15"/>
      <c r="B722" s="15"/>
    </row>
    <row r="723" spans="1:2" ht="15.75" x14ac:dyDescent="0.2">
      <c r="A723" s="15"/>
      <c r="B723" s="15"/>
    </row>
    <row r="724" spans="1:2" ht="15.75" x14ac:dyDescent="0.2">
      <c r="A724" s="15"/>
      <c r="B724" s="15"/>
    </row>
    <row r="725" spans="1:2" ht="15.75" x14ac:dyDescent="0.2">
      <c r="A725" s="15"/>
      <c r="B725" s="15"/>
    </row>
    <row r="726" spans="1:2" ht="15.75" x14ac:dyDescent="0.2">
      <c r="A726" s="15"/>
      <c r="B726" s="15"/>
    </row>
    <row r="727" spans="1:2" ht="15.75" x14ac:dyDescent="0.2">
      <c r="A727" s="15"/>
      <c r="B727" s="15"/>
    </row>
    <row r="728" spans="1:2" ht="15.75" x14ac:dyDescent="0.2">
      <c r="A728" s="15"/>
      <c r="B728" s="15"/>
    </row>
    <row r="729" spans="1:2" ht="15.75" x14ac:dyDescent="0.2">
      <c r="A729" s="15"/>
      <c r="B729" s="15"/>
    </row>
    <row r="730" spans="1:2" ht="15.75" x14ac:dyDescent="0.2">
      <c r="A730" s="15"/>
      <c r="B730" s="15"/>
    </row>
    <row r="731" spans="1:2" ht="15.75" x14ac:dyDescent="0.2">
      <c r="A731" s="15"/>
      <c r="B731" s="15"/>
    </row>
    <row r="732" spans="1:2" ht="15.75" x14ac:dyDescent="0.2">
      <c r="A732" s="15"/>
      <c r="B732" s="15"/>
    </row>
    <row r="733" spans="1:2" ht="15.75" x14ac:dyDescent="0.2">
      <c r="A733" s="15"/>
      <c r="B733" s="15"/>
    </row>
    <row r="734" spans="1:2" ht="15.75" x14ac:dyDescent="0.2">
      <c r="A734" s="15"/>
      <c r="B734" s="15"/>
    </row>
    <row r="735" spans="1:2" ht="15.75" x14ac:dyDescent="0.2">
      <c r="A735" s="15"/>
      <c r="B735" s="15"/>
    </row>
    <row r="736" spans="1:2" ht="15.75" x14ac:dyDescent="0.2">
      <c r="A736" s="15"/>
      <c r="B736" s="15"/>
    </row>
    <row r="737" spans="1:2" ht="15.75" x14ac:dyDescent="0.2">
      <c r="A737" s="15"/>
      <c r="B737" s="15"/>
    </row>
    <row r="738" spans="1:2" ht="15.75" x14ac:dyDescent="0.2">
      <c r="A738" s="15"/>
      <c r="B738" s="15"/>
    </row>
    <row r="739" spans="1:2" ht="15.75" x14ac:dyDescent="0.2">
      <c r="A739" s="15"/>
      <c r="B739" s="15"/>
    </row>
    <row r="740" spans="1:2" ht="15.75" x14ac:dyDescent="0.2">
      <c r="A740" s="15"/>
      <c r="B740" s="15"/>
    </row>
    <row r="741" spans="1:2" ht="15.75" x14ac:dyDescent="0.2">
      <c r="A741" s="15"/>
      <c r="B741" s="15"/>
    </row>
    <row r="742" spans="1:2" ht="15.75" x14ac:dyDescent="0.2">
      <c r="A742" s="15"/>
      <c r="B742" s="15"/>
    </row>
    <row r="743" spans="1:2" ht="15.75" x14ac:dyDescent="0.2">
      <c r="A743" s="15"/>
      <c r="B743" s="15"/>
    </row>
    <row r="744" spans="1:2" ht="15.75" x14ac:dyDescent="0.2">
      <c r="A744" s="15"/>
      <c r="B744" s="15"/>
    </row>
    <row r="745" spans="1:2" ht="15.75" x14ac:dyDescent="0.2">
      <c r="A745" s="15"/>
      <c r="B745" s="15"/>
    </row>
    <row r="746" spans="1:2" ht="15.75" x14ac:dyDescent="0.2">
      <c r="A746" s="15"/>
      <c r="B746" s="15"/>
    </row>
    <row r="747" spans="1:2" ht="15.75" x14ac:dyDescent="0.2">
      <c r="A747" s="15"/>
      <c r="B747" s="15"/>
    </row>
    <row r="748" spans="1:2" ht="15.75" x14ac:dyDescent="0.2">
      <c r="A748" s="15"/>
      <c r="B748" s="15"/>
    </row>
    <row r="749" spans="1:2" ht="15.75" x14ac:dyDescent="0.2">
      <c r="A749" s="15"/>
      <c r="B749" s="15"/>
    </row>
    <row r="750" spans="1:2" ht="15.75" x14ac:dyDescent="0.2">
      <c r="A750" s="15"/>
      <c r="B750" s="15"/>
    </row>
    <row r="751" spans="1:2" ht="15.75" x14ac:dyDescent="0.2">
      <c r="A751" s="15"/>
      <c r="B751" s="15"/>
    </row>
    <row r="752" spans="1:2" ht="15.75" x14ac:dyDescent="0.2">
      <c r="A752" s="15"/>
      <c r="B752" s="15"/>
    </row>
    <row r="753" spans="1:2" ht="15.75" x14ac:dyDescent="0.2">
      <c r="A753" s="15"/>
      <c r="B753" s="15"/>
    </row>
    <row r="754" spans="1:2" ht="15.75" x14ac:dyDescent="0.2">
      <c r="A754" s="15"/>
      <c r="B754" s="15"/>
    </row>
    <row r="755" spans="1:2" ht="15.75" x14ac:dyDescent="0.2">
      <c r="A755" s="15"/>
      <c r="B755" s="15"/>
    </row>
    <row r="756" spans="1:2" ht="15.75" x14ac:dyDescent="0.2">
      <c r="A756" s="15"/>
      <c r="B756" s="15"/>
    </row>
    <row r="757" spans="1:2" ht="15.75" x14ac:dyDescent="0.2">
      <c r="A757" s="15"/>
      <c r="B757" s="15"/>
    </row>
    <row r="758" spans="1:2" ht="15.75" x14ac:dyDescent="0.2">
      <c r="A758" s="15"/>
      <c r="B758" s="15"/>
    </row>
    <row r="759" spans="1:2" ht="15.75" x14ac:dyDescent="0.2">
      <c r="A759" s="15"/>
      <c r="B759" s="15"/>
    </row>
    <row r="760" spans="1:2" ht="15.75" x14ac:dyDescent="0.2">
      <c r="A760" s="15"/>
      <c r="B760" s="15"/>
    </row>
    <row r="761" spans="1:2" ht="15.75" x14ac:dyDescent="0.2">
      <c r="A761" s="15"/>
      <c r="B761" s="15"/>
    </row>
    <row r="762" spans="1:2" ht="15.75" x14ac:dyDescent="0.2">
      <c r="A762" s="15"/>
      <c r="B762" s="15"/>
    </row>
    <row r="763" spans="1:2" ht="15.75" x14ac:dyDescent="0.2">
      <c r="A763" s="15"/>
      <c r="B763" s="15"/>
    </row>
    <row r="764" spans="1:2" ht="15.75" x14ac:dyDescent="0.2">
      <c r="A764" s="15"/>
      <c r="B764" s="15"/>
    </row>
    <row r="765" spans="1:2" ht="15.75" x14ac:dyDescent="0.2">
      <c r="A765" s="15"/>
      <c r="B765" s="15"/>
    </row>
    <row r="766" spans="1:2" ht="15.75" x14ac:dyDescent="0.2">
      <c r="A766" s="15"/>
      <c r="B766" s="15"/>
    </row>
    <row r="767" spans="1:2" ht="15.75" x14ac:dyDescent="0.2">
      <c r="A767" s="15"/>
      <c r="B767" s="15"/>
    </row>
    <row r="768" spans="1:2" ht="15.75" x14ac:dyDescent="0.2">
      <c r="A768" s="15"/>
      <c r="B768" s="15"/>
    </row>
    <row r="769" spans="1:2" ht="15.75" x14ac:dyDescent="0.2">
      <c r="A769" s="15"/>
      <c r="B769" s="15"/>
    </row>
    <row r="770" spans="1:2" ht="15.75" x14ac:dyDescent="0.2">
      <c r="A770" s="15"/>
      <c r="B770" s="15"/>
    </row>
    <row r="771" spans="1:2" ht="15.75" x14ac:dyDescent="0.2">
      <c r="A771" s="15"/>
      <c r="B771" s="15"/>
    </row>
    <row r="772" spans="1:2" ht="15.75" x14ac:dyDescent="0.2">
      <c r="A772" s="15"/>
      <c r="B772" s="15"/>
    </row>
    <row r="773" spans="1:2" ht="15.75" x14ac:dyDescent="0.2">
      <c r="A773" s="15"/>
      <c r="B773" s="15"/>
    </row>
    <row r="774" spans="1:2" ht="15.75" x14ac:dyDescent="0.2">
      <c r="A774" s="15"/>
      <c r="B774" s="15"/>
    </row>
    <row r="775" spans="1:2" ht="15.75" x14ac:dyDescent="0.2">
      <c r="A775" s="15"/>
      <c r="B775" s="15"/>
    </row>
    <row r="776" spans="1:2" ht="15.75" x14ac:dyDescent="0.2">
      <c r="A776" s="15"/>
      <c r="B776" s="15"/>
    </row>
    <row r="777" spans="1:2" ht="15.75" x14ac:dyDescent="0.2">
      <c r="A777" s="15"/>
      <c r="B777" s="15"/>
    </row>
    <row r="778" spans="1:2" ht="15.75" x14ac:dyDescent="0.2">
      <c r="A778" s="15"/>
      <c r="B778" s="15"/>
    </row>
    <row r="779" spans="1:2" ht="15.75" x14ac:dyDescent="0.2">
      <c r="A779" s="15"/>
      <c r="B779" s="15"/>
    </row>
    <row r="780" spans="1:2" ht="15.75" x14ac:dyDescent="0.2">
      <c r="A780" s="15"/>
      <c r="B780" s="15"/>
    </row>
    <row r="781" spans="1:2" ht="15.75" x14ac:dyDescent="0.2">
      <c r="A781" s="15"/>
      <c r="B781" s="15"/>
    </row>
    <row r="782" spans="1:2" ht="15.75" x14ac:dyDescent="0.2">
      <c r="A782" s="15"/>
      <c r="B782" s="15"/>
    </row>
    <row r="783" spans="1:2" ht="15.75" x14ac:dyDescent="0.2">
      <c r="A783" s="15"/>
      <c r="B783" s="15"/>
    </row>
    <row r="784" spans="1:2" ht="15.75" x14ac:dyDescent="0.2">
      <c r="A784" s="15"/>
      <c r="B784" s="15"/>
    </row>
    <row r="785" spans="1:2" ht="15.75" x14ac:dyDescent="0.2">
      <c r="A785" s="15"/>
      <c r="B785" s="15"/>
    </row>
    <row r="786" spans="1:2" ht="15.75" x14ac:dyDescent="0.2">
      <c r="A786" s="15"/>
      <c r="B786" s="15"/>
    </row>
    <row r="787" spans="1:2" ht="15.75" x14ac:dyDescent="0.2">
      <c r="A787" s="15"/>
      <c r="B787" s="15"/>
    </row>
    <row r="788" spans="1:2" ht="15.75" x14ac:dyDescent="0.2">
      <c r="A788" s="15"/>
      <c r="B788" s="15"/>
    </row>
    <row r="789" spans="1:2" ht="15.75" x14ac:dyDescent="0.2">
      <c r="A789" s="15"/>
      <c r="B789" s="15"/>
    </row>
    <row r="790" spans="1:2" ht="15.75" x14ac:dyDescent="0.2">
      <c r="A790" s="15"/>
      <c r="B790" s="15"/>
    </row>
    <row r="791" spans="1:2" ht="15.75" x14ac:dyDescent="0.2">
      <c r="A791" s="15"/>
      <c r="B791" s="15"/>
    </row>
    <row r="792" spans="1:2" ht="15.75" x14ac:dyDescent="0.2">
      <c r="A792" s="15"/>
      <c r="B792" s="15"/>
    </row>
    <row r="793" spans="1:2" ht="15.75" x14ac:dyDescent="0.2">
      <c r="A793" s="15"/>
      <c r="B793" s="15"/>
    </row>
    <row r="794" spans="1:2" ht="15.75" x14ac:dyDescent="0.2">
      <c r="A794" s="15"/>
      <c r="B794" s="15"/>
    </row>
    <row r="795" spans="1:2" ht="15.75" x14ac:dyDescent="0.2">
      <c r="A795" s="15"/>
      <c r="B795" s="15"/>
    </row>
    <row r="796" spans="1:2" ht="15.75" x14ac:dyDescent="0.2">
      <c r="A796" s="15"/>
      <c r="B796" s="15"/>
    </row>
    <row r="797" spans="1:2" ht="15.75" x14ac:dyDescent="0.2">
      <c r="A797" s="15"/>
      <c r="B797" s="15"/>
    </row>
    <row r="798" spans="1:2" ht="15.75" x14ac:dyDescent="0.2">
      <c r="A798" s="15"/>
      <c r="B798" s="15"/>
    </row>
    <row r="799" spans="1:2" ht="15.75" x14ac:dyDescent="0.2">
      <c r="A799" s="15"/>
      <c r="B799" s="15"/>
    </row>
    <row r="800" spans="1:2" ht="15.75" x14ac:dyDescent="0.2">
      <c r="A800" s="15"/>
      <c r="B800" s="15"/>
    </row>
    <row r="801" spans="1:2" ht="15.75" x14ac:dyDescent="0.2">
      <c r="A801" s="15"/>
      <c r="B801" s="15"/>
    </row>
    <row r="802" spans="1:2" ht="15.75" x14ac:dyDescent="0.2">
      <c r="A802" s="15"/>
      <c r="B802" s="15"/>
    </row>
    <row r="803" spans="1:2" ht="15.75" x14ac:dyDescent="0.2">
      <c r="A803" s="15"/>
      <c r="B803" s="15"/>
    </row>
    <row r="804" spans="1:2" ht="15.75" x14ac:dyDescent="0.2">
      <c r="A804" s="15"/>
      <c r="B804" s="15"/>
    </row>
    <row r="805" spans="1:2" ht="15.75" x14ac:dyDescent="0.2">
      <c r="A805" s="15"/>
      <c r="B805" s="15"/>
    </row>
    <row r="806" spans="1:2" ht="15.75" x14ac:dyDescent="0.2">
      <c r="A806" s="15"/>
      <c r="B806" s="15"/>
    </row>
    <row r="807" spans="1:2" ht="15.75" x14ac:dyDescent="0.2">
      <c r="A807" s="15"/>
      <c r="B807" s="15"/>
    </row>
    <row r="808" spans="1:2" ht="15.75" x14ac:dyDescent="0.2">
      <c r="A808" s="15"/>
      <c r="B808" s="15"/>
    </row>
    <row r="809" spans="1:2" ht="15.75" x14ac:dyDescent="0.2">
      <c r="A809" s="15"/>
      <c r="B809" s="15"/>
    </row>
    <row r="810" spans="1:2" ht="15.75" x14ac:dyDescent="0.2">
      <c r="A810" s="15"/>
      <c r="B810" s="15"/>
    </row>
    <row r="811" spans="1:2" ht="15.75" x14ac:dyDescent="0.2">
      <c r="A811" s="15"/>
      <c r="B811" s="15"/>
    </row>
    <row r="812" spans="1:2" ht="15.75" x14ac:dyDescent="0.2">
      <c r="A812" s="15"/>
      <c r="B812" s="15"/>
    </row>
    <row r="813" spans="1:2" ht="15.75" x14ac:dyDescent="0.2">
      <c r="A813" s="15"/>
      <c r="B813" s="15"/>
    </row>
    <row r="814" spans="1:2" ht="15.75" x14ac:dyDescent="0.2">
      <c r="A814" s="15"/>
      <c r="B814" s="15"/>
    </row>
    <row r="815" spans="1:2" ht="15.75" x14ac:dyDescent="0.2">
      <c r="A815" s="15"/>
      <c r="B815" s="15"/>
    </row>
    <row r="816" spans="1:2" ht="15.75" x14ac:dyDescent="0.2">
      <c r="A816" s="15"/>
      <c r="B816" s="15"/>
    </row>
    <row r="817" spans="1:2" ht="15.75" x14ac:dyDescent="0.2">
      <c r="A817" s="15"/>
      <c r="B817" s="15"/>
    </row>
    <row r="818" spans="1:2" ht="15.75" x14ac:dyDescent="0.2">
      <c r="A818" s="15"/>
      <c r="B818" s="15"/>
    </row>
    <row r="819" spans="1:2" ht="15.75" x14ac:dyDescent="0.2">
      <c r="A819" s="15"/>
      <c r="B819" s="15"/>
    </row>
    <row r="820" spans="1:2" ht="15.75" x14ac:dyDescent="0.2">
      <c r="A820" s="15"/>
      <c r="B820" s="15"/>
    </row>
    <row r="821" spans="1:2" ht="15.75" x14ac:dyDescent="0.2">
      <c r="A821" s="15"/>
      <c r="B821" s="15"/>
    </row>
    <row r="822" spans="1:2" ht="15.75" x14ac:dyDescent="0.2">
      <c r="A822" s="15"/>
      <c r="B822" s="15"/>
    </row>
    <row r="823" spans="1:2" ht="15.75" x14ac:dyDescent="0.2">
      <c r="A823" s="15"/>
      <c r="B823" s="15"/>
    </row>
    <row r="824" spans="1:2" ht="15.75" x14ac:dyDescent="0.2">
      <c r="A824" s="15"/>
      <c r="B824" s="15"/>
    </row>
    <row r="825" spans="1:2" ht="15.75" x14ac:dyDescent="0.2">
      <c r="A825" s="15"/>
      <c r="B825" s="15"/>
    </row>
    <row r="826" spans="1:2" ht="15.75" x14ac:dyDescent="0.2">
      <c r="A826" s="15"/>
      <c r="B826" s="15"/>
    </row>
    <row r="827" spans="1:2" ht="15.75" x14ac:dyDescent="0.2">
      <c r="A827" s="15"/>
      <c r="B827" s="15"/>
    </row>
    <row r="828" spans="1:2" ht="15.75" x14ac:dyDescent="0.2">
      <c r="A828" s="15"/>
      <c r="B828" s="15"/>
    </row>
    <row r="829" spans="1:2" ht="15.75" x14ac:dyDescent="0.2">
      <c r="A829" s="15"/>
      <c r="B829" s="15"/>
    </row>
    <row r="830" spans="1:2" ht="15.75" x14ac:dyDescent="0.2">
      <c r="A830" s="15"/>
      <c r="B830" s="15"/>
    </row>
    <row r="831" spans="1:2" ht="15.75" x14ac:dyDescent="0.2">
      <c r="A831" s="15"/>
      <c r="B831" s="15"/>
    </row>
    <row r="832" spans="1:2" ht="15.75" x14ac:dyDescent="0.2">
      <c r="A832" s="15"/>
      <c r="B832" s="15"/>
    </row>
    <row r="833" spans="1:2" ht="15.75" x14ac:dyDescent="0.2">
      <c r="A833" s="15"/>
      <c r="B833" s="15"/>
    </row>
    <row r="834" spans="1:2" ht="15.75" x14ac:dyDescent="0.2">
      <c r="A834" s="15"/>
      <c r="B834" s="15"/>
    </row>
    <row r="835" spans="1:2" ht="15.75" x14ac:dyDescent="0.2">
      <c r="A835" s="15"/>
      <c r="B835" s="15"/>
    </row>
    <row r="836" spans="1:2" ht="15.75" x14ac:dyDescent="0.2">
      <c r="A836" s="15"/>
      <c r="B836" s="15"/>
    </row>
    <row r="837" spans="1:2" ht="15.75" x14ac:dyDescent="0.2">
      <c r="A837" s="15"/>
      <c r="B837" s="15"/>
    </row>
    <row r="838" spans="1:2" ht="15.75" x14ac:dyDescent="0.2">
      <c r="A838" s="15"/>
      <c r="B838" s="15"/>
    </row>
    <row r="839" spans="1:2" ht="15.75" x14ac:dyDescent="0.2">
      <c r="A839" s="15"/>
      <c r="B839" s="15"/>
    </row>
    <row r="840" spans="1:2" ht="15.75" x14ac:dyDescent="0.2">
      <c r="A840" s="15"/>
      <c r="B840" s="15"/>
    </row>
    <row r="841" spans="1:2" ht="15.75" x14ac:dyDescent="0.2">
      <c r="A841" s="15"/>
      <c r="B841" s="15"/>
    </row>
    <row r="842" spans="1:2" ht="15.75" x14ac:dyDescent="0.2">
      <c r="A842" s="15"/>
      <c r="B842" s="15"/>
    </row>
    <row r="843" spans="1:2" ht="15.75" x14ac:dyDescent="0.2">
      <c r="A843" s="15"/>
      <c r="B843" s="15"/>
    </row>
    <row r="844" spans="1:2" ht="15.75" x14ac:dyDescent="0.2">
      <c r="A844" s="15"/>
      <c r="B844" s="15"/>
    </row>
    <row r="845" spans="1:2" ht="15.75" x14ac:dyDescent="0.2">
      <c r="A845" s="15"/>
      <c r="B845" s="15"/>
    </row>
    <row r="846" spans="1:2" ht="15.75" x14ac:dyDescent="0.2">
      <c r="A846" s="15"/>
      <c r="B846" s="15"/>
    </row>
    <row r="847" spans="1:2" ht="15.75" x14ac:dyDescent="0.2">
      <c r="A847" s="15"/>
      <c r="B847" s="15"/>
    </row>
    <row r="848" spans="1:2" ht="15.75" x14ac:dyDescent="0.2">
      <c r="A848" s="15"/>
      <c r="B848" s="15"/>
    </row>
    <row r="849" spans="1:2" ht="15.75" x14ac:dyDescent="0.2">
      <c r="A849" s="15"/>
      <c r="B849" s="15"/>
    </row>
    <row r="850" spans="1:2" ht="15.75" x14ac:dyDescent="0.2">
      <c r="A850" s="15"/>
      <c r="B850" s="15"/>
    </row>
    <row r="851" spans="1:2" ht="15.75" x14ac:dyDescent="0.2">
      <c r="A851" s="15"/>
      <c r="B851" s="15"/>
    </row>
    <row r="852" spans="1:2" ht="15.75" x14ac:dyDescent="0.2">
      <c r="A852" s="15"/>
      <c r="B852" s="15"/>
    </row>
    <row r="853" spans="1:2" ht="15.75" x14ac:dyDescent="0.2">
      <c r="A853" s="15"/>
      <c r="B853" s="15"/>
    </row>
    <row r="854" spans="1:2" ht="15.75" x14ac:dyDescent="0.2">
      <c r="A854" s="15"/>
      <c r="B854" s="15"/>
    </row>
    <row r="855" spans="1:2" ht="15.75" x14ac:dyDescent="0.2">
      <c r="A855" s="15"/>
      <c r="B855" s="15"/>
    </row>
    <row r="856" spans="1:2" ht="15.75" x14ac:dyDescent="0.2">
      <c r="A856" s="15"/>
      <c r="B856" s="15"/>
    </row>
    <row r="857" spans="1:2" ht="15.75" x14ac:dyDescent="0.2">
      <c r="A857" s="15"/>
      <c r="B857" s="15"/>
    </row>
    <row r="858" spans="1:2" ht="15.75" x14ac:dyDescent="0.2">
      <c r="A858" s="15"/>
      <c r="B858" s="15"/>
    </row>
    <row r="859" spans="1:2" ht="15.75" x14ac:dyDescent="0.2">
      <c r="A859" s="15"/>
      <c r="B859" s="15"/>
    </row>
    <row r="860" spans="1:2" ht="15.75" x14ac:dyDescent="0.2">
      <c r="A860" s="15"/>
      <c r="B860" s="15"/>
    </row>
    <row r="861" spans="1:2" ht="15.75" x14ac:dyDescent="0.2">
      <c r="A861" s="15"/>
      <c r="B861" s="15"/>
    </row>
    <row r="862" spans="1:2" ht="15.75" x14ac:dyDescent="0.2">
      <c r="A862" s="15"/>
      <c r="B862" s="15"/>
    </row>
    <row r="863" spans="1:2" ht="15.75" x14ac:dyDescent="0.2">
      <c r="A863" s="15"/>
      <c r="B863" s="15"/>
    </row>
    <row r="864" spans="1:2" ht="15.75" x14ac:dyDescent="0.2">
      <c r="A864" s="15"/>
      <c r="B864" s="15"/>
    </row>
    <row r="865" spans="1:2" ht="15.75" x14ac:dyDescent="0.2">
      <c r="A865" s="15"/>
      <c r="B865" s="15"/>
    </row>
    <row r="866" spans="1:2" ht="15.75" x14ac:dyDescent="0.2">
      <c r="A866" s="15"/>
      <c r="B866" s="15"/>
    </row>
    <row r="867" spans="1:2" ht="15.75" x14ac:dyDescent="0.2">
      <c r="A867" s="15"/>
      <c r="B867" s="15"/>
    </row>
    <row r="868" spans="1:2" ht="15.75" x14ac:dyDescent="0.2">
      <c r="A868" s="15"/>
      <c r="B868" s="15"/>
    </row>
    <row r="869" spans="1:2" ht="15.75" x14ac:dyDescent="0.2">
      <c r="A869" s="15"/>
      <c r="B869" s="15"/>
    </row>
    <row r="870" spans="1:2" ht="15.75" x14ac:dyDescent="0.2">
      <c r="A870" s="15"/>
      <c r="B870" s="15"/>
    </row>
    <row r="871" spans="1:2" ht="15.75" x14ac:dyDescent="0.2">
      <c r="A871" s="15"/>
      <c r="B871" s="15"/>
    </row>
    <row r="872" spans="1:2" ht="15.75" x14ac:dyDescent="0.2">
      <c r="A872" s="15"/>
      <c r="B872" s="15"/>
    </row>
    <row r="873" spans="1:2" ht="15.75" x14ac:dyDescent="0.2">
      <c r="A873" s="15"/>
      <c r="B873" s="15"/>
    </row>
    <row r="874" spans="1:2" ht="15.75" x14ac:dyDescent="0.2">
      <c r="A874" s="15"/>
      <c r="B874" s="15"/>
    </row>
    <row r="875" spans="1:2" ht="15.75" x14ac:dyDescent="0.2">
      <c r="A875" s="15"/>
      <c r="B875" s="15"/>
    </row>
    <row r="876" spans="1:2" ht="15.75" x14ac:dyDescent="0.2">
      <c r="A876" s="15"/>
      <c r="B876" s="15"/>
    </row>
    <row r="877" spans="1:2" ht="15.75" x14ac:dyDescent="0.2">
      <c r="A877" s="15"/>
      <c r="B877" s="15"/>
    </row>
    <row r="878" spans="1:2" ht="15.75" x14ac:dyDescent="0.2">
      <c r="A878" s="15"/>
      <c r="B878" s="15"/>
    </row>
    <row r="879" spans="1:2" ht="15.75" x14ac:dyDescent="0.2">
      <c r="A879" s="15"/>
      <c r="B879" s="15"/>
    </row>
    <row r="880" spans="1:2" ht="15.75" x14ac:dyDescent="0.2">
      <c r="A880" s="15"/>
      <c r="B880" s="15"/>
    </row>
    <row r="881" spans="1:2" ht="15.75" x14ac:dyDescent="0.2">
      <c r="A881" s="15"/>
      <c r="B881" s="15"/>
    </row>
    <row r="882" spans="1:2" ht="15.75" x14ac:dyDescent="0.2">
      <c r="A882" s="15"/>
      <c r="B882" s="15"/>
    </row>
    <row r="883" spans="1:2" ht="15.75" x14ac:dyDescent="0.2">
      <c r="A883" s="15"/>
      <c r="B883" s="15"/>
    </row>
    <row r="884" spans="1:2" ht="15.75" x14ac:dyDescent="0.2">
      <c r="A884" s="15"/>
      <c r="B884" s="15"/>
    </row>
    <row r="885" spans="1:2" ht="15.75" x14ac:dyDescent="0.2">
      <c r="A885" s="15"/>
      <c r="B885" s="15"/>
    </row>
    <row r="886" spans="1:2" ht="15.75" x14ac:dyDescent="0.2">
      <c r="A886" s="15"/>
      <c r="B886" s="15"/>
    </row>
    <row r="887" spans="1:2" ht="15.75" x14ac:dyDescent="0.2">
      <c r="A887" s="15"/>
      <c r="B887" s="15"/>
    </row>
    <row r="888" spans="1:2" ht="15.75" x14ac:dyDescent="0.2">
      <c r="A888" s="15"/>
      <c r="B888" s="15"/>
    </row>
    <row r="889" spans="1:2" ht="15.75" x14ac:dyDescent="0.2">
      <c r="A889" s="15"/>
      <c r="B889" s="15"/>
    </row>
    <row r="890" spans="1:2" ht="15.75" x14ac:dyDescent="0.2">
      <c r="A890" s="15"/>
      <c r="B890" s="15"/>
    </row>
    <row r="891" spans="1:2" ht="15.75" x14ac:dyDescent="0.2">
      <c r="A891" s="15"/>
      <c r="B891" s="15"/>
    </row>
    <row r="892" spans="1:2" ht="15.75" x14ac:dyDescent="0.2">
      <c r="A892" s="15"/>
      <c r="B892" s="15"/>
    </row>
    <row r="893" spans="1:2" ht="15.75" x14ac:dyDescent="0.2">
      <c r="A893" s="15"/>
      <c r="B893" s="15"/>
    </row>
    <row r="894" spans="1:2" ht="15.75" x14ac:dyDescent="0.2">
      <c r="A894" s="15"/>
      <c r="B894" s="15"/>
    </row>
    <row r="895" spans="1:2" ht="15.75" x14ac:dyDescent="0.2">
      <c r="A895" s="15"/>
      <c r="B895" s="15"/>
    </row>
    <row r="896" spans="1:2" ht="15.75" x14ac:dyDescent="0.2">
      <c r="A896" s="15"/>
      <c r="B896" s="15"/>
    </row>
    <row r="897" spans="1:2" ht="15.75" x14ac:dyDescent="0.2">
      <c r="A897" s="15"/>
      <c r="B897" s="15"/>
    </row>
    <row r="898" spans="1:2" ht="15.75" x14ac:dyDescent="0.2">
      <c r="A898" s="15"/>
      <c r="B898" s="15"/>
    </row>
    <row r="899" spans="1:2" ht="15.75" x14ac:dyDescent="0.2">
      <c r="A899" s="15"/>
      <c r="B899" s="15"/>
    </row>
    <row r="900" spans="1:2" ht="15.75" x14ac:dyDescent="0.2">
      <c r="A900" s="15"/>
      <c r="B900" s="15"/>
    </row>
    <row r="901" spans="1:2" ht="15.75" x14ac:dyDescent="0.2">
      <c r="A901" s="15"/>
      <c r="B901" s="15"/>
    </row>
    <row r="902" spans="1:2" ht="15.75" x14ac:dyDescent="0.2">
      <c r="A902" s="15"/>
      <c r="B902" s="15"/>
    </row>
    <row r="903" spans="1:2" ht="15.75" x14ac:dyDescent="0.2">
      <c r="A903" s="15"/>
      <c r="B903" s="15"/>
    </row>
    <row r="904" spans="1:2" ht="15.75" x14ac:dyDescent="0.2">
      <c r="A904" s="15"/>
      <c r="B904" s="15"/>
    </row>
    <row r="905" spans="1:2" ht="15.75" x14ac:dyDescent="0.2">
      <c r="A905" s="15"/>
      <c r="B905" s="15"/>
    </row>
    <row r="906" spans="1:2" ht="15.75" x14ac:dyDescent="0.2">
      <c r="A906" s="15"/>
      <c r="B906" s="15"/>
    </row>
    <row r="907" spans="1:2" ht="15.75" x14ac:dyDescent="0.2">
      <c r="A907" s="15"/>
      <c r="B907" s="15"/>
    </row>
    <row r="908" spans="1:2" ht="15.75" x14ac:dyDescent="0.2">
      <c r="A908" s="15"/>
      <c r="B908" s="15"/>
    </row>
    <row r="909" spans="1:2" ht="15.75" x14ac:dyDescent="0.2">
      <c r="A909" s="15"/>
      <c r="B909" s="15"/>
    </row>
    <row r="910" spans="1:2" ht="15.75" x14ac:dyDescent="0.2">
      <c r="A910" s="15"/>
      <c r="B910" s="15"/>
    </row>
    <row r="911" spans="1:2" ht="15.75" x14ac:dyDescent="0.2">
      <c r="A911" s="15"/>
      <c r="B911" s="15"/>
    </row>
    <row r="912" spans="1:2" ht="15.75" x14ac:dyDescent="0.2">
      <c r="A912" s="15"/>
      <c r="B912" s="15"/>
    </row>
    <row r="913" spans="1:2" ht="15.75" x14ac:dyDescent="0.2">
      <c r="A913" s="15"/>
      <c r="B913" s="15"/>
    </row>
    <row r="914" spans="1:2" ht="15.75" x14ac:dyDescent="0.2">
      <c r="A914" s="15"/>
      <c r="B914" s="15"/>
    </row>
    <row r="915" spans="1:2" ht="15.75" x14ac:dyDescent="0.2">
      <c r="A915" s="15"/>
      <c r="B915" s="15"/>
    </row>
    <row r="916" spans="1:2" ht="15.75" x14ac:dyDescent="0.2">
      <c r="A916" s="15"/>
      <c r="B916" s="15"/>
    </row>
    <row r="917" spans="1:2" ht="15.75" x14ac:dyDescent="0.2">
      <c r="A917" s="15"/>
      <c r="B917" s="15"/>
    </row>
    <row r="918" spans="1:2" ht="15.75" x14ac:dyDescent="0.2">
      <c r="A918" s="15"/>
      <c r="B918" s="15"/>
    </row>
    <row r="919" spans="1:2" ht="15.75" x14ac:dyDescent="0.2">
      <c r="A919" s="15"/>
      <c r="B919" s="15"/>
    </row>
    <row r="920" spans="1:2" ht="15.75" x14ac:dyDescent="0.2">
      <c r="A920" s="15"/>
      <c r="B920" s="15"/>
    </row>
    <row r="921" spans="1:2" ht="15.75" x14ac:dyDescent="0.2">
      <c r="A921" s="15"/>
      <c r="B921" s="15"/>
    </row>
    <row r="922" spans="1:2" ht="15.75" x14ac:dyDescent="0.2">
      <c r="A922" s="15"/>
      <c r="B922" s="15"/>
    </row>
    <row r="923" spans="1:2" ht="15.75" x14ac:dyDescent="0.2">
      <c r="A923" s="15"/>
      <c r="B923" s="15"/>
    </row>
    <row r="924" spans="1:2" ht="15.75" x14ac:dyDescent="0.2">
      <c r="A924" s="15"/>
      <c r="B924" s="15"/>
    </row>
    <row r="925" spans="1:2" ht="15.75" x14ac:dyDescent="0.2">
      <c r="A925" s="15"/>
      <c r="B925" s="15"/>
    </row>
    <row r="926" spans="1:2" ht="15.75" x14ac:dyDescent="0.2">
      <c r="A926" s="15"/>
      <c r="B926" s="15"/>
    </row>
    <row r="927" spans="1:2" ht="15.75" x14ac:dyDescent="0.2">
      <c r="A927" s="15"/>
      <c r="B927" s="15"/>
    </row>
    <row r="928" spans="1:2" ht="15.75" x14ac:dyDescent="0.2">
      <c r="A928" s="15"/>
      <c r="B928" s="15"/>
    </row>
    <row r="929" spans="1:2" ht="15.75" x14ac:dyDescent="0.2">
      <c r="A929" s="15"/>
      <c r="B929" s="15"/>
    </row>
    <row r="930" spans="1:2" ht="15.75" x14ac:dyDescent="0.2">
      <c r="A930" s="15"/>
      <c r="B930" s="15"/>
    </row>
    <row r="931" spans="1:2" ht="15.75" x14ac:dyDescent="0.2">
      <c r="A931" s="15"/>
      <c r="B931" s="15"/>
    </row>
    <row r="932" spans="1:2" ht="15.75" x14ac:dyDescent="0.2">
      <c r="A932" s="15"/>
      <c r="B932" s="15"/>
    </row>
    <row r="933" spans="1:2" ht="15.75" x14ac:dyDescent="0.2">
      <c r="A933" s="15"/>
      <c r="B933" s="15"/>
    </row>
    <row r="934" spans="1:2" ht="15.75" x14ac:dyDescent="0.2">
      <c r="A934" s="15"/>
      <c r="B934" s="15"/>
    </row>
    <row r="935" spans="1:2" ht="15.75" x14ac:dyDescent="0.2">
      <c r="A935" s="15"/>
      <c r="B935" s="15"/>
    </row>
    <row r="936" spans="1:2" ht="15.75" x14ac:dyDescent="0.2">
      <c r="A936" s="15"/>
      <c r="B936" s="15"/>
    </row>
    <row r="937" spans="1:2" ht="15.75" x14ac:dyDescent="0.2">
      <c r="A937" s="15"/>
      <c r="B937" s="15"/>
    </row>
    <row r="938" spans="1:2" ht="15.75" x14ac:dyDescent="0.2">
      <c r="A938" s="15"/>
      <c r="B938" s="15"/>
    </row>
    <row r="939" spans="1:2" ht="15.75" x14ac:dyDescent="0.2">
      <c r="A939" s="15"/>
      <c r="B939" s="15"/>
    </row>
    <row r="940" spans="1:2" ht="15.75" x14ac:dyDescent="0.2">
      <c r="A940" s="15"/>
      <c r="B940" s="15"/>
    </row>
    <row r="941" spans="1:2" ht="15.75" x14ac:dyDescent="0.2">
      <c r="A941" s="15"/>
      <c r="B941" s="15"/>
    </row>
    <row r="942" spans="1:2" ht="15.75" x14ac:dyDescent="0.2">
      <c r="A942" s="15"/>
      <c r="B942" s="15"/>
    </row>
    <row r="943" spans="1:2" ht="15.75" x14ac:dyDescent="0.2">
      <c r="A943" s="15"/>
      <c r="B943" s="15"/>
    </row>
    <row r="944" spans="1:2" ht="15.75" x14ac:dyDescent="0.2">
      <c r="A944" s="15"/>
      <c r="B944" s="15"/>
    </row>
    <row r="945" spans="1:2" ht="15.75" x14ac:dyDescent="0.2">
      <c r="A945" s="15"/>
      <c r="B945" s="15"/>
    </row>
    <row r="946" spans="1:2" ht="15.75" x14ac:dyDescent="0.2">
      <c r="A946" s="15"/>
      <c r="B946" s="15"/>
    </row>
    <row r="947" spans="1:2" ht="15.75" x14ac:dyDescent="0.2">
      <c r="A947" s="15"/>
      <c r="B947" s="15"/>
    </row>
    <row r="948" spans="1:2" ht="15.75" x14ac:dyDescent="0.2">
      <c r="A948" s="15"/>
      <c r="B948" s="15"/>
    </row>
    <row r="949" spans="1:2" ht="15.75" x14ac:dyDescent="0.2">
      <c r="A949" s="15"/>
      <c r="B949" s="15"/>
    </row>
    <row r="950" spans="1:2" ht="15.75" x14ac:dyDescent="0.2">
      <c r="A950" s="15"/>
      <c r="B950" s="15"/>
    </row>
    <row r="951" spans="1:2" ht="15.75" x14ac:dyDescent="0.2">
      <c r="A951" s="15"/>
      <c r="B951" s="15"/>
    </row>
    <row r="952" spans="1:2" ht="15.75" x14ac:dyDescent="0.2">
      <c r="A952" s="15"/>
      <c r="B952" s="15"/>
    </row>
    <row r="953" spans="1:2" ht="15.75" x14ac:dyDescent="0.2">
      <c r="A953" s="15"/>
      <c r="B953" s="15"/>
    </row>
    <row r="954" spans="1:2" ht="15.75" x14ac:dyDescent="0.2">
      <c r="A954" s="15"/>
      <c r="B954" s="15"/>
    </row>
    <row r="955" spans="1:2" ht="15.75" x14ac:dyDescent="0.2">
      <c r="A955" s="15"/>
      <c r="B955" s="15"/>
    </row>
    <row r="956" spans="1:2" ht="15.75" x14ac:dyDescent="0.2">
      <c r="A956" s="15"/>
      <c r="B956" s="15"/>
    </row>
    <row r="957" spans="1:2" ht="15.75" x14ac:dyDescent="0.2">
      <c r="A957" s="15"/>
      <c r="B957" s="15"/>
    </row>
    <row r="958" spans="1:2" ht="15.75" x14ac:dyDescent="0.2">
      <c r="A958" s="15"/>
      <c r="B958" s="15"/>
    </row>
    <row r="959" spans="1:2" ht="15.75" x14ac:dyDescent="0.2">
      <c r="A959" s="15"/>
      <c r="B959" s="15"/>
    </row>
    <row r="960" spans="1:2" ht="15.75" x14ac:dyDescent="0.2">
      <c r="A960" s="15"/>
      <c r="B960" s="15"/>
    </row>
    <row r="961" spans="1:2" ht="15.75" x14ac:dyDescent="0.2">
      <c r="A961" s="15"/>
      <c r="B961" s="15"/>
    </row>
    <row r="962" spans="1:2" ht="15.75" x14ac:dyDescent="0.2">
      <c r="A962" s="15"/>
      <c r="B962" s="15"/>
    </row>
    <row r="963" spans="1:2" ht="15.75" x14ac:dyDescent="0.2">
      <c r="A963" s="15"/>
      <c r="B963" s="15"/>
    </row>
    <row r="964" spans="1:2" ht="15.75" x14ac:dyDescent="0.2">
      <c r="A964" s="15"/>
      <c r="B964" s="15"/>
    </row>
    <row r="965" spans="1:2" ht="15.75" x14ac:dyDescent="0.2">
      <c r="A965" s="15"/>
      <c r="B965" s="15"/>
    </row>
    <row r="966" spans="1:2" ht="15.75" x14ac:dyDescent="0.2">
      <c r="A966" s="15"/>
      <c r="B966" s="15"/>
    </row>
    <row r="967" spans="1:2" ht="15.75" x14ac:dyDescent="0.2">
      <c r="A967" s="15"/>
      <c r="B967" s="15"/>
    </row>
    <row r="968" spans="1:2" ht="15.75" x14ac:dyDescent="0.2">
      <c r="A968" s="15"/>
      <c r="B968" s="15"/>
    </row>
    <row r="969" spans="1:2" ht="15.75" x14ac:dyDescent="0.2">
      <c r="A969" s="15"/>
      <c r="B969" s="15"/>
    </row>
    <row r="970" spans="1:2" ht="15.75" x14ac:dyDescent="0.2">
      <c r="A970" s="15"/>
      <c r="B970" s="15"/>
    </row>
    <row r="971" spans="1:2" ht="15.75" x14ac:dyDescent="0.2">
      <c r="A971" s="15"/>
      <c r="B971" s="15"/>
    </row>
    <row r="972" spans="1:2" ht="15.75" x14ac:dyDescent="0.2">
      <c r="A972" s="15"/>
      <c r="B972" s="15"/>
    </row>
    <row r="973" spans="1:2" ht="15.75" x14ac:dyDescent="0.2">
      <c r="A973" s="15"/>
      <c r="B973" s="15"/>
    </row>
    <row r="974" spans="1:2" ht="15.75" x14ac:dyDescent="0.2">
      <c r="A974" s="15"/>
      <c r="B974" s="15"/>
    </row>
    <row r="975" spans="1:2" ht="15.75" x14ac:dyDescent="0.2">
      <c r="A975" s="15"/>
      <c r="B975" s="15"/>
    </row>
    <row r="976" spans="1:2" ht="15.75" x14ac:dyDescent="0.2">
      <c r="A976" s="15"/>
      <c r="B976" s="15"/>
    </row>
    <row r="977" spans="1:2" ht="15.75" x14ac:dyDescent="0.2">
      <c r="A977" s="15"/>
      <c r="B977" s="15"/>
    </row>
    <row r="978" spans="1:2" ht="15.75" x14ac:dyDescent="0.2">
      <c r="A978" s="15"/>
      <c r="B978" s="15"/>
    </row>
    <row r="979" spans="1:2" ht="15.75" x14ac:dyDescent="0.2">
      <c r="A979" s="15"/>
      <c r="B979" s="15"/>
    </row>
    <row r="980" spans="1:2" ht="15.75" x14ac:dyDescent="0.2">
      <c r="A980" s="15"/>
      <c r="B980" s="15"/>
    </row>
    <row r="981" spans="1:2" ht="15.75" x14ac:dyDescent="0.2">
      <c r="A981" s="15"/>
      <c r="B981" s="15"/>
    </row>
    <row r="982" spans="1:2" ht="15.75" x14ac:dyDescent="0.2">
      <c r="A982" s="15"/>
      <c r="B982" s="15"/>
    </row>
    <row r="983" spans="1:2" ht="15.75" x14ac:dyDescent="0.2">
      <c r="A983" s="15"/>
      <c r="B983" s="15"/>
    </row>
    <row r="984" spans="1:2" ht="15.75" x14ac:dyDescent="0.2">
      <c r="A984" s="15"/>
      <c r="B984" s="15"/>
    </row>
    <row r="985" spans="1:2" ht="15.75" x14ac:dyDescent="0.2">
      <c r="A985" s="15"/>
      <c r="B985" s="15"/>
    </row>
    <row r="986" spans="1:2" ht="15.75" x14ac:dyDescent="0.2">
      <c r="A986" s="15"/>
      <c r="B986" s="15"/>
    </row>
    <row r="987" spans="1:2" ht="15.75" x14ac:dyDescent="0.2">
      <c r="A987" s="15"/>
      <c r="B987" s="15"/>
    </row>
    <row r="988" spans="1:2" ht="15.75" x14ac:dyDescent="0.2">
      <c r="A988" s="15"/>
      <c r="B988" s="15"/>
    </row>
    <row r="989" spans="1:2" ht="15.75" x14ac:dyDescent="0.2">
      <c r="A989" s="15"/>
      <c r="B989" s="15"/>
    </row>
    <row r="990" spans="1:2" ht="15.75" x14ac:dyDescent="0.2">
      <c r="A990" s="15"/>
      <c r="B990" s="15"/>
    </row>
    <row r="991" spans="1:2" ht="15.75" x14ac:dyDescent="0.2">
      <c r="A991" s="15"/>
      <c r="B991" s="15"/>
    </row>
    <row r="992" spans="1:2" ht="15.75" x14ac:dyDescent="0.2">
      <c r="A992" s="15"/>
      <c r="B992" s="15"/>
    </row>
    <row r="993" spans="1:2" ht="15.75" x14ac:dyDescent="0.2">
      <c r="A993" s="15"/>
      <c r="B993" s="15"/>
    </row>
    <row r="994" spans="1:2" ht="15.75" x14ac:dyDescent="0.2">
      <c r="A994" s="15"/>
      <c r="B994" s="15"/>
    </row>
    <row r="995" spans="1:2" ht="15.75" x14ac:dyDescent="0.2">
      <c r="A995" s="15"/>
      <c r="B995" s="15"/>
    </row>
    <row r="996" spans="1:2" ht="15.75" x14ac:dyDescent="0.2">
      <c r="A996" s="15"/>
      <c r="B996" s="15"/>
    </row>
    <row r="997" spans="1:2" ht="15.75" x14ac:dyDescent="0.2">
      <c r="A997" s="15"/>
      <c r="B997" s="15"/>
    </row>
    <row r="998" spans="1:2" ht="15.75" x14ac:dyDescent="0.2">
      <c r="A998" s="15"/>
      <c r="B998" s="15"/>
    </row>
    <row r="999" spans="1:2" ht="15.75" x14ac:dyDescent="0.2">
      <c r="A999" s="15"/>
      <c r="B999" s="15"/>
    </row>
    <row r="1000" spans="1:2" ht="15.75" x14ac:dyDescent="0.2">
      <c r="A1000" s="15"/>
      <c r="B1000" s="15"/>
    </row>
    <row r="1001" spans="1:2" ht="15.75" x14ac:dyDescent="0.2">
      <c r="A1001" s="15"/>
      <c r="B1001" s="15"/>
    </row>
    <row r="1002" spans="1:2" ht="15.75" x14ac:dyDescent="0.2">
      <c r="A1002" s="15"/>
      <c r="B1002" s="15"/>
    </row>
    <row r="1003" spans="1:2" ht="15.75" x14ac:dyDescent="0.2">
      <c r="A1003" s="15"/>
      <c r="B1003" s="15"/>
    </row>
    <row r="1004" spans="1:2" ht="15.75" x14ac:dyDescent="0.2">
      <c r="A1004" s="15"/>
      <c r="B1004" s="15"/>
    </row>
    <row r="1005" spans="1:2" ht="15.75" x14ac:dyDescent="0.2">
      <c r="A1005" s="15"/>
      <c r="B1005" s="15"/>
    </row>
    <row r="1006" spans="1:2" ht="15.75" x14ac:dyDescent="0.2">
      <c r="A1006" s="15"/>
      <c r="B1006" s="15"/>
    </row>
    <row r="1007" spans="1:2" ht="15.75" x14ac:dyDescent="0.2">
      <c r="A1007" s="15"/>
      <c r="B1007" s="15"/>
    </row>
    <row r="1008" spans="1:2" ht="15.75" x14ac:dyDescent="0.2">
      <c r="A1008" s="15"/>
      <c r="B1008" s="15"/>
    </row>
    <row r="1009" spans="1:2" ht="15.75" x14ac:dyDescent="0.2">
      <c r="A1009" s="15"/>
      <c r="B1009" s="15"/>
    </row>
    <row r="1010" spans="1:2" ht="15.75" x14ac:dyDescent="0.2">
      <c r="A1010" s="15"/>
      <c r="B1010" s="15"/>
    </row>
    <row r="1011" spans="1:2" ht="15.75" x14ac:dyDescent="0.2">
      <c r="A1011" s="15"/>
      <c r="B1011" s="15"/>
    </row>
    <row r="1012" spans="1:2" ht="15.75" x14ac:dyDescent="0.2">
      <c r="A1012" s="15"/>
      <c r="B1012" s="15"/>
    </row>
    <row r="1013" spans="1:2" ht="15.75" x14ac:dyDescent="0.2">
      <c r="A1013" s="15"/>
      <c r="B1013" s="15"/>
    </row>
    <row r="1014" spans="1:2" ht="15.75" x14ac:dyDescent="0.2">
      <c r="A1014" s="15"/>
      <c r="B1014" s="15"/>
    </row>
    <row r="1015" spans="1:2" ht="15.75" x14ac:dyDescent="0.2">
      <c r="A1015" s="15"/>
      <c r="B1015" s="15"/>
    </row>
    <row r="1016" spans="1:2" ht="15.75" x14ac:dyDescent="0.2">
      <c r="A1016" s="15"/>
      <c r="B1016" s="15"/>
    </row>
    <row r="1017" spans="1:2" ht="15.75" x14ac:dyDescent="0.2">
      <c r="A1017" s="15"/>
      <c r="B1017" s="15"/>
    </row>
    <row r="1018" spans="1:2" ht="15.75" x14ac:dyDescent="0.2">
      <c r="A1018" s="15"/>
      <c r="B1018" s="15"/>
    </row>
    <row r="1019" spans="1:2" ht="15.75" x14ac:dyDescent="0.2">
      <c r="A1019" s="15"/>
      <c r="B1019" s="15"/>
    </row>
    <row r="1020" spans="1:2" ht="15.75" x14ac:dyDescent="0.2">
      <c r="A1020" s="15"/>
      <c r="B1020" s="15"/>
    </row>
    <row r="1021" spans="1:2" ht="15.75" x14ac:dyDescent="0.2">
      <c r="A1021" s="15"/>
      <c r="B1021" s="15"/>
    </row>
    <row r="1022" spans="1:2" ht="15.75" x14ac:dyDescent="0.2">
      <c r="A1022" s="15"/>
      <c r="B1022" s="15"/>
    </row>
    <row r="1023" spans="1:2" ht="15.75" x14ac:dyDescent="0.2">
      <c r="A1023" s="15"/>
      <c r="B1023" s="15"/>
    </row>
    <row r="1024" spans="1:2" ht="15.75" x14ac:dyDescent="0.2">
      <c r="A1024" s="15"/>
      <c r="B1024" s="15"/>
    </row>
    <row r="1025" spans="1:2" ht="15.75" x14ac:dyDescent="0.2">
      <c r="A1025" s="15"/>
      <c r="B1025" s="15"/>
    </row>
    <row r="1026" spans="1:2" ht="15.75" x14ac:dyDescent="0.2">
      <c r="A1026" s="15"/>
      <c r="B1026" s="15"/>
    </row>
    <row r="1027" spans="1:2" ht="15.75" x14ac:dyDescent="0.2">
      <c r="A1027" s="15"/>
      <c r="B1027" s="15"/>
    </row>
    <row r="1028" spans="1:2" ht="15.75" x14ac:dyDescent="0.2">
      <c r="A1028" s="15"/>
      <c r="B1028" s="15"/>
    </row>
    <row r="1029" spans="1:2" ht="15.75" x14ac:dyDescent="0.2">
      <c r="A1029" s="15"/>
      <c r="B1029" s="15"/>
    </row>
    <row r="1030" spans="1:2" ht="15.75" x14ac:dyDescent="0.2">
      <c r="A1030" s="15"/>
      <c r="B1030" s="15"/>
    </row>
    <row r="1031" spans="1:2" ht="15.75" x14ac:dyDescent="0.2">
      <c r="A1031" s="15"/>
      <c r="B1031" s="15"/>
    </row>
    <row r="1032" spans="1:2" ht="15.75" x14ac:dyDescent="0.2">
      <c r="A1032" s="15"/>
      <c r="B1032" s="15"/>
    </row>
    <row r="1033" spans="1:2" ht="15.75" x14ac:dyDescent="0.2">
      <c r="A1033" s="15"/>
      <c r="B1033" s="15"/>
    </row>
    <row r="1034" spans="1:2" ht="15.75" x14ac:dyDescent="0.2">
      <c r="A1034" s="15"/>
      <c r="B1034" s="15"/>
    </row>
    <row r="1035" spans="1:2" ht="15.75" x14ac:dyDescent="0.2">
      <c r="A1035" s="15"/>
      <c r="B1035" s="15"/>
    </row>
    <row r="1036" spans="1:2" ht="15.75" x14ac:dyDescent="0.2">
      <c r="A1036" s="15"/>
      <c r="B1036" s="15"/>
    </row>
    <row r="1037" spans="1:2" ht="15.75" x14ac:dyDescent="0.2">
      <c r="A1037" s="15"/>
      <c r="B1037" s="15"/>
    </row>
    <row r="1038" spans="1:2" ht="15.75" x14ac:dyDescent="0.2">
      <c r="A1038" s="15"/>
      <c r="B1038" s="15"/>
    </row>
    <row r="1039" spans="1:2" ht="15.75" x14ac:dyDescent="0.2">
      <c r="A1039" s="15"/>
      <c r="B1039" s="15"/>
    </row>
    <row r="1040" spans="1:2" ht="15.75" x14ac:dyDescent="0.2">
      <c r="A1040" s="15"/>
      <c r="B1040" s="15"/>
    </row>
    <row r="1041" spans="1:2" ht="15.75" x14ac:dyDescent="0.2">
      <c r="A1041" s="15"/>
      <c r="B1041" s="15"/>
    </row>
    <row r="1042" spans="1:2" ht="15.75" x14ac:dyDescent="0.2">
      <c r="A1042" s="15"/>
      <c r="B1042" s="15"/>
    </row>
    <row r="1043" spans="1:2" ht="15.75" x14ac:dyDescent="0.2">
      <c r="A1043" s="15"/>
      <c r="B1043" s="15"/>
    </row>
    <row r="1044" spans="1:2" ht="15.75" x14ac:dyDescent="0.2">
      <c r="A1044" s="15"/>
      <c r="B1044" s="15"/>
    </row>
    <row r="1045" spans="1:2" ht="15.75" x14ac:dyDescent="0.2">
      <c r="A1045" s="15"/>
      <c r="B1045" s="15"/>
    </row>
    <row r="1046" spans="1:2" ht="15.75" x14ac:dyDescent="0.2">
      <c r="A1046" s="15"/>
      <c r="B1046" s="15"/>
    </row>
    <row r="1047" spans="1:2" ht="15.75" x14ac:dyDescent="0.2">
      <c r="A1047" s="15"/>
      <c r="B1047" s="15"/>
    </row>
    <row r="1048" spans="1:2" ht="15.75" x14ac:dyDescent="0.2">
      <c r="A1048" s="15"/>
      <c r="B1048" s="15"/>
    </row>
    <row r="1049" spans="1:2" ht="15.75" x14ac:dyDescent="0.2">
      <c r="A1049" s="15"/>
      <c r="B1049" s="15"/>
    </row>
    <row r="1050" spans="1:2" ht="15.75" x14ac:dyDescent="0.2">
      <c r="A1050" s="15"/>
      <c r="B1050" s="15"/>
    </row>
    <row r="1051" spans="1:2" ht="15.75" x14ac:dyDescent="0.2">
      <c r="A1051" s="15"/>
      <c r="B1051" s="15"/>
    </row>
    <row r="1052" spans="1:2" ht="15.75" x14ac:dyDescent="0.2">
      <c r="A1052" s="15"/>
      <c r="B1052" s="15"/>
    </row>
    <row r="1053" spans="1:2" ht="15.75" x14ac:dyDescent="0.2">
      <c r="A1053" s="15"/>
      <c r="B1053" s="15"/>
    </row>
    <row r="1054" spans="1:2" ht="15.75" x14ac:dyDescent="0.2">
      <c r="A1054" s="15"/>
      <c r="B1054" s="15"/>
    </row>
    <row r="1055" spans="1:2" ht="15.75" x14ac:dyDescent="0.2">
      <c r="A1055" s="15"/>
      <c r="B1055" s="15"/>
    </row>
    <row r="1056" spans="1:2" ht="15.75" x14ac:dyDescent="0.2">
      <c r="A1056" s="15"/>
      <c r="B1056" s="15"/>
    </row>
    <row r="1057" spans="1:2" ht="15.75" x14ac:dyDescent="0.2">
      <c r="A1057" s="15"/>
      <c r="B1057" s="15"/>
    </row>
    <row r="1058" spans="1:2" ht="15.75" x14ac:dyDescent="0.2">
      <c r="A1058" s="15"/>
      <c r="B1058" s="15"/>
    </row>
    <row r="1059" spans="1:2" ht="15.75" x14ac:dyDescent="0.2">
      <c r="A1059" s="15"/>
      <c r="B1059" s="15"/>
    </row>
    <row r="1060" spans="1:2" ht="15.75" x14ac:dyDescent="0.2">
      <c r="A1060" s="15"/>
      <c r="B1060" s="15"/>
    </row>
    <row r="1061" spans="1:2" ht="15.75" x14ac:dyDescent="0.2">
      <c r="A1061" s="15"/>
      <c r="B1061" s="15"/>
    </row>
    <row r="1062" spans="1:2" ht="15.75" x14ac:dyDescent="0.2">
      <c r="A1062" s="15"/>
      <c r="B1062" s="15"/>
    </row>
    <row r="1063" spans="1:2" ht="15.75" x14ac:dyDescent="0.2">
      <c r="A1063" s="15"/>
      <c r="B1063" s="15"/>
    </row>
    <row r="1064" spans="1:2" ht="15.75" x14ac:dyDescent="0.2">
      <c r="A1064" s="15"/>
      <c r="B1064" s="15"/>
    </row>
    <row r="1065" spans="1:2" ht="15.75" x14ac:dyDescent="0.2">
      <c r="A1065" s="15"/>
      <c r="B1065" s="15"/>
    </row>
    <row r="1066" spans="1:2" ht="15.75" x14ac:dyDescent="0.2">
      <c r="A1066" s="15"/>
      <c r="B1066" s="15"/>
    </row>
    <row r="1067" spans="1:2" ht="15.75" x14ac:dyDescent="0.2">
      <c r="A1067" s="15"/>
      <c r="B1067" s="15"/>
    </row>
    <row r="1068" spans="1:2" ht="15.75" x14ac:dyDescent="0.2">
      <c r="A1068" s="15"/>
      <c r="B1068" s="15"/>
    </row>
    <row r="1069" spans="1:2" ht="15.75" x14ac:dyDescent="0.2">
      <c r="A1069" s="15"/>
      <c r="B1069" s="15"/>
    </row>
    <row r="1070" spans="1:2" ht="15.75" x14ac:dyDescent="0.2">
      <c r="A1070" s="15"/>
      <c r="B1070" s="15"/>
    </row>
    <row r="1071" spans="1:2" ht="15.75" x14ac:dyDescent="0.2">
      <c r="A1071" s="15"/>
      <c r="B1071" s="15"/>
    </row>
    <row r="1072" spans="1:2" ht="15.75" x14ac:dyDescent="0.2">
      <c r="A1072" s="15"/>
      <c r="B1072" s="15"/>
    </row>
    <row r="1073" spans="1:2" ht="15.75" x14ac:dyDescent="0.2">
      <c r="A1073" s="15"/>
      <c r="B1073" s="15"/>
    </row>
    <row r="1074" spans="1:2" ht="15.75" x14ac:dyDescent="0.2">
      <c r="A1074" s="15"/>
      <c r="B1074" s="15"/>
    </row>
    <row r="1075" spans="1:2" ht="15.75" x14ac:dyDescent="0.2">
      <c r="A1075" s="15"/>
      <c r="B1075" s="15"/>
    </row>
    <row r="1076" spans="1:2" ht="15.75" x14ac:dyDescent="0.2">
      <c r="A1076" s="15"/>
      <c r="B1076" s="15"/>
    </row>
    <row r="1077" spans="1:2" ht="15.75" x14ac:dyDescent="0.2">
      <c r="A1077" s="15"/>
      <c r="B1077" s="15"/>
    </row>
    <row r="1078" spans="1:2" ht="15.75" x14ac:dyDescent="0.2">
      <c r="A1078" s="15"/>
      <c r="B1078" s="15"/>
    </row>
    <row r="1079" spans="1:2" ht="15.75" x14ac:dyDescent="0.2">
      <c r="A1079" s="15"/>
      <c r="B1079" s="15"/>
    </row>
    <row r="1080" spans="1:2" ht="15.75" x14ac:dyDescent="0.2">
      <c r="A1080" s="15"/>
      <c r="B1080" s="15"/>
    </row>
    <row r="1081" spans="1:2" ht="15.75" x14ac:dyDescent="0.2">
      <c r="A1081" s="15"/>
      <c r="B1081" s="15"/>
    </row>
    <row r="1082" spans="1:2" ht="15.75" x14ac:dyDescent="0.2">
      <c r="A1082" s="15"/>
      <c r="B1082" s="15"/>
    </row>
    <row r="1083" spans="1:2" ht="15.75" x14ac:dyDescent="0.2">
      <c r="A1083" s="15"/>
      <c r="B1083" s="15"/>
    </row>
    <row r="1084" spans="1:2" ht="15.75" x14ac:dyDescent="0.2">
      <c r="A1084" s="15"/>
      <c r="B1084" s="15"/>
    </row>
    <row r="1085" spans="1:2" ht="15.75" x14ac:dyDescent="0.2">
      <c r="A1085" s="15"/>
      <c r="B1085" s="15"/>
    </row>
    <row r="1086" spans="1:2" ht="15.75" x14ac:dyDescent="0.2">
      <c r="A1086" s="15"/>
      <c r="B1086" s="15"/>
    </row>
    <row r="1087" spans="1:2" ht="15.75" x14ac:dyDescent="0.2">
      <c r="A1087" s="15"/>
      <c r="B1087" s="15"/>
    </row>
    <row r="1088" spans="1:2" ht="15.75" x14ac:dyDescent="0.2">
      <c r="A1088" s="15"/>
      <c r="B1088" s="15"/>
    </row>
    <row r="1089" spans="1:2" ht="15.75" x14ac:dyDescent="0.2">
      <c r="A1089" s="15"/>
      <c r="B1089" s="15"/>
    </row>
    <row r="1090" spans="1:2" ht="15.75" x14ac:dyDescent="0.2">
      <c r="A1090" s="15"/>
      <c r="B1090" s="15"/>
    </row>
    <row r="1091" spans="1:2" ht="15.75" x14ac:dyDescent="0.2">
      <c r="A1091" s="15"/>
      <c r="B1091" s="15"/>
    </row>
    <row r="1092" spans="1:2" ht="15.75" x14ac:dyDescent="0.2">
      <c r="A1092" s="15"/>
      <c r="B1092" s="15"/>
    </row>
    <row r="1093" spans="1:2" ht="15.75" x14ac:dyDescent="0.2">
      <c r="A1093" s="15"/>
      <c r="B1093" s="15"/>
    </row>
    <row r="1094" spans="1:2" ht="15.75" x14ac:dyDescent="0.2">
      <c r="A1094" s="15"/>
      <c r="B1094" s="15"/>
    </row>
    <row r="1095" spans="1:2" ht="15.75" x14ac:dyDescent="0.2">
      <c r="A1095" s="15"/>
      <c r="B1095" s="15"/>
    </row>
    <row r="1096" spans="1:2" ht="15.75" x14ac:dyDescent="0.2">
      <c r="A1096" s="15"/>
      <c r="B1096" s="15"/>
    </row>
    <row r="1097" spans="1:2" ht="15.75" x14ac:dyDescent="0.2">
      <c r="A1097" s="15"/>
      <c r="B1097" s="15"/>
    </row>
    <row r="1098" spans="1:2" ht="15.75" x14ac:dyDescent="0.2">
      <c r="A1098" s="15"/>
      <c r="B1098" s="15"/>
    </row>
    <row r="1099" spans="1:2" ht="15.75" x14ac:dyDescent="0.2">
      <c r="A1099" s="15"/>
      <c r="B1099" s="15"/>
    </row>
    <row r="1100" spans="1:2" ht="15.75" x14ac:dyDescent="0.2">
      <c r="A1100" s="15"/>
      <c r="B1100" s="15"/>
    </row>
    <row r="1101" spans="1:2" ht="15.75" x14ac:dyDescent="0.2">
      <c r="A1101" s="15"/>
      <c r="B1101" s="15"/>
    </row>
    <row r="1102" spans="1:2" ht="15.75" x14ac:dyDescent="0.2">
      <c r="A1102" s="15"/>
      <c r="B1102" s="15"/>
    </row>
    <row r="1103" spans="1:2" ht="15.75" x14ac:dyDescent="0.2">
      <c r="A1103" s="15"/>
      <c r="B1103" s="15"/>
    </row>
    <row r="1104" spans="1:2" ht="15.75" x14ac:dyDescent="0.2">
      <c r="A1104" s="15"/>
      <c r="B1104" s="15"/>
    </row>
    <row r="1105" spans="1:2" ht="15.75" x14ac:dyDescent="0.2">
      <c r="A1105" s="15"/>
      <c r="B1105" s="15"/>
    </row>
    <row r="1106" spans="1:2" ht="15.75" x14ac:dyDescent="0.2">
      <c r="A1106" s="15"/>
      <c r="B1106" s="15"/>
    </row>
    <row r="1107" spans="1:2" ht="15.75" x14ac:dyDescent="0.2">
      <c r="A1107" s="15"/>
      <c r="B1107" s="15"/>
    </row>
    <row r="1108" spans="1:2" ht="15.75" x14ac:dyDescent="0.2">
      <c r="A1108" s="15"/>
      <c r="B1108" s="15"/>
    </row>
    <row r="1109" spans="1:2" ht="15.75" x14ac:dyDescent="0.2">
      <c r="A1109" s="15"/>
      <c r="B1109" s="15"/>
    </row>
    <row r="1110" spans="1:2" ht="15.75" x14ac:dyDescent="0.2">
      <c r="A1110" s="15"/>
      <c r="B1110" s="15"/>
    </row>
    <row r="1111" spans="1:2" ht="15.75" x14ac:dyDescent="0.2">
      <c r="A1111" s="15"/>
      <c r="B1111" s="15"/>
    </row>
    <row r="1112" spans="1:2" ht="15.75" x14ac:dyDescent="0.2">
      <c r="A1112" s="15"/>
      <c r="B1112" s="15"/>
    </row>
    <row r="1113" spans="1:2" ht="15.75" x14ac:dyDescent="0.2">
      <c r="A1113" s="15"/>
      <c r="B1113" s="15"/>
    </row>
    <row r="1114" spans="1:2" ht="15.75" x14ac:dyDescent="0.2">
      <c r="A1114" s="15"/>
      <c r="B1114" s="15"/>
    </row>
    <row r="1115" spans="1:2" ht="15.75" x14ac:dyDescent="0.2">
      <c r="A1115" s="15"/>
      <c r="B1115" s="15"/>
    </row>
    <row r="1116" spans="1:2" ht="15.75" x14ac:dyDescent="0.2">
      <c r="A1116" s="15"/>
      <c r="B1116" s="15"/>
    </row>
    <row r="1117" spans="1:2" ht="15.75" x14ac:dyDescent="0.2">
      <c r="A1117" s="15"/>
      <c r="B1117" s="15"/>
    </row>
    <row r="1118" spans="1:2" ht="15.75" x14ac:dyDescent="0.2">
      <c r="A1118" s="15"/>
      <c r="B1118" s="15"/>
    </row>
    <row r="1119" spans="1:2" ht="15.75" x14ac:dyDescent="0.2">
      <c r="A1119" s="15"/>
      <c r="B1119" s="15"/>
    </row>
    <row r="1120" spans="1:2" ht="15.75" x14ac:dyDescent="0.2">
      <c r="A1120" s="15"/>
      <c r="B1120" s="15"/>
    </row>
    <row r="1121" spans="1:2" ht="15.75" x14ac:dyDescent="0.2">
      <c r="A1121" s="15"/>
      <c r="B1121" s="15"/>
    </row>
    <row r="1122" spans="1:2" ht="15.75" x14ac:dyDescent="0.2">
      <c r="A1122" s="15"/>
      <c r="B1122" s="15"/>
    </row>
    <row r="1123" spans="1:2" ht="15.75" x14ac:dyDescent="0.2">
      <c r="A1123" s="15"/>
      <c r="B1123" s="15"/>
    </row>
    <row r="1124" spans="1:2" ht="15.75" x14ac:dyDescent="0.2">
      <c r="A1124" s="15"/>
      <c r="B1124" s="15"/>
    </row>
    <row r="1125" spans="1:2" ht="15.75" x14ac:dyDescent="0.2">
      <c r="A1125" s="15"/>
      <c r="B1125" s="15"/>
    </row>
    <row r="1126" spans="1:2" ht="15.75" x14ac:dyDescent="0.2">
      <c r="A1126" s="15"/>
      <c r="B1126" s="15"/>
    </row>
    <row r="1127" spans="1:2" ht="15.75" x14ac:dyDescent="0.2">
      <c r="A1127" s="15"/>
      <c r="B1127" s="15"/>
    </row>
    <row r="1128" spans="1:2" ht="15.75" x14ac:dyDescent="0.2">
      <c r="A1128" s="15"/>
      <c r="B1128" s="15"/>
    </row>
    <row r="1129" spans="1:2" ht="15.75" x14ac:dyDescent="0.2">
      <c r="A1129" s="15"/>
      <c r="B1129" s="15"/>
    </row>
    <row r="1130" spans="1:2" ht="15.75" x14ac:dyDescent="0.2">
      <c r="A1130" s="15"/>
      <c r="B1130" s="15"/>
    </row>
    <row r="1131" spans="1:2" ht="15.75" x14ac:dyDescent="0.2">
      <c r="A1131" s="15"/>
      <c r="B1131" s="15"/>
    </row>
    <row r="1132" spans="1:2" ht="15.75" x14ac:dyDescent="0.2">
      <c r="A1132" s="15"/>
      <c r="B1132" s="15"/>
    </row>
    <row r="1133" spans="1:2" ht="15.75" x14ac:dyDescent="0.2">
      <c r="A1133" s="15"/>
      <c r="B1133" s="15"/>
    </row>
    <row r="1134" spans="1:2" ht="15.75" x14ac:dyDescent="0.2">
      <c r="A1134" s="15"/>
      <c r="B1134" s="15"/>
    </row>
    <row r="1135" spans="1:2" ht="15.75" x14ac:dyDescent="0.2">
      <c r="A1135" s="15"/>
      <c r="B1135" s="15"/>
    </row>
    <row r="1136" spans="1:2" ht="15.75" x14ac:dyDescent="0.2">
      <c r="A1136" s="15"/>
      <c r="B1136" s="15"/>
    </row>
    <row r="1137" spans="1:2" ht="15.75" x14ac:dyDescent="0.2">
      <c r="A1137" s="15"/>
      <c r="B1137" s="15"/>
    </row>
    <row r="1138" spans="1:2" ht="15.75" x14ac:dyDescent="0.2">
      <c r="A1138" s="15"/>
      <c r="B1138" s="15"/>
    </row>
    <row r="1139" spans="1:2" ht="15.75" x14ac:dyDescent="0.2">
      <c r="A1139" s="15"/>
      <c r="B1139" s="15"/>
    </row>
    <row r="1140" spans="1:2" ht="15.75" x14ac:dyDescent="0.2">
      <c r="A1140" s="15"/>
      <c r="B1140" s="15"/>
    </row>
    <row r="1141" spans="1:2" ht="15.75" x14ac:dyDescent="0.2">
      <c r="A1141" s="15"/>
      <c r="B1141" s="15"/>
    </row>
    <row r="1142" spans="1:2" ht="15.75" x14ac:dyDescent="0.2">
      <c r="A1142" s="15"/>
      <c r="B1142" s="15"/>
    </row>
    <row r="1143" spans="1:2" ht="15.75" x14ac:dyDescent="0.2">
      <c r="A1143" s="15"/>
      <c r="B1143" s="15"/>
    </row>
    <row r="1144" spans="1:2" ht="15.75" x14ac:dyDescent="0.2">
      <c r="A1144" s="15"/>
      <c r="B1144" s="15"/>
    </row>
    <row r="1145" spans="1:2" ht="15.75" x14ac:dyDescent="0.2">
      <c r="A1145" s="15"/>
      <c r="B1145" s="15"/>
    </row>
    <row r="1146" spans="1:2" ht="15.75" x14ac:dyDescent="0.2">
      <c r="A1146" s="15"/>
      <c r="B1146" s="15"/>
    </row>
    <row r="1147" spans="1:2" ht="15.75" x14ac:dyDescent="0.2">
      <c r="A1147" s="15"/>
      <c r="B1147" s="15"/>
    </row>
    <row r="1148" spans="1:2" ht="15.75" x14ac:dyDescent="0.2">
      <c r="A1148" s="15"/>
      <c r="B1148" s="15"/>
    </row>
    <row r="1149" spans="1:2" ht="15.75" x14ac:dyDescent="0.2">
      <c r="A1149" s="15"/>
      <c r="B1149" s="15"/>
    </row>
    <row r="1150" spans="1:2" ht="15.75" x14ac:dyDescent="0.2">
      <c r="A1150" s="15"/>
      <c r="B1150" s="15"/>
    </row>
    <row r="1151" spans="1:2" ht="15.75" x14ac:dyDescent="0.2">
      <c r="A1151" s="15"/>
      <c r="B1151" s="15"/>
    </row>
    <row r="1152" spans="1:2" ht="15.75" x14ac:dyDescent="0.2">
      <c r="A1152" s="15"/>
      <c r="B1152" s="15"/>
    </row>
    <row r="1153" spans="1:2" ht="15.75" x14ac:dyDescent="0.2">
      <c r="A1153" s="15"/>
      <c r="B1153" s="15"/>
    </row>
    <row r="1154" spans="1:2" ht="15.75" x14ac:dyDescent="0.2">
      <c r="A1154" s="15"/>
      <c r="B1154" s="15"/>
    </row>
    <row r="1155" spans="1:2" ht="15.75" x14ac:dyDescent="0.2">
      <c r="A1155" s="15"/>
      <c r="B1155" s="15"/>
    </row>
    <row r="1156" spans="1:2" ht="15.75" x14ac:dyDescent="0.2">
      <c r="A1156" s="15"/>
      <c r="B1156" s="15"/>
    </row>
    <row r="1157" spans="1:2" ht="15.75" x14ac:dyDescent="0.2">
      <c r="A1157" s="15"/>
      <c r="B1157" s="15"/>
    </row>
    <row r="1158" spans="1:2" ht="15.75" x14ac:dyDescent="0.2">
      <c r="A1158" s="15"/>
      <c r="B1158" s="15"/>
    </row>
    <row r="1159" spans="1:2" ht="15.75" x14ac:dyDescent="0.2">
      <c r="A1159" s="15"/>
      <c r="B1159" s="15"/>
    </row>
    <row r="1160" spans="1:2" ht="15.75" x14ac:dyDescent="0.2">
      <c r="A1160" s="15"/>
      <c r="B1160" s="15"/>
    </row>
    <row r="1161" spans="1:2" ht="15.75" x14ac:dyDescent="0.2">
      <c r="A1161" s="15"/>
      <c r="B1161" s="15"/>
    </row>
    <row r="1162" spans="1:2" ht="15.75" x14ac:dyDescent="0.2">
      <c r="A1162" s="15"/>
      <c r="B1162" s="15"/>
    </row>
    <row r="1163" spans="1:2" ht="15.75" x14ac:dyDescent="0.2">
      <c r="A1163" s="15"/>
      <c r="B1163" s="15"/>
    </row>
    <row r="1164" spans="1:2" ht="15.75" x14ac:dyDescent="0.2">
      <c r="A1164" s="15"/>
      <c r="B1164" s="15"/>
    </row>
    <row r="1165" spans="1:2" ht="15.75" x14ac:dyDescent="0.2">
      <c r="A1165" s="15"/>
      <c r="B1165" s="15"/>
    </row>
    <row r="1166" spans="1:2" ht="15.75" x14ac:dyDescent="0.2">
      <c r="A1166" s="15"/>
      <c r="B1166" s="15"/>
    </row>
    <row r="1167" spans="1:2" ht="15.75" x14ac:dyDescent="0.2">
      <c r="A1167" s="15"/>
      <c r="B1167" s="15"/>
    </row>
    <row r="1168" spans="1:2" ht="15.75" x14ac:dyDescent="0.2">
      <c r="A1168" s="15"/>
      <c r="B1168" s="15"/>
    </row>
    <row r="1169" spans="1:2" ht="15.75" x14ac:dyDescent="0.2">
      <c r="A1169" s="15"/>
      <c r="B1169" s="15"/>
    </row>
    <row r="1170" spans="1:2" ht="15.75" x14ac:dyDescent="0.2">
      <c r="A1170" s="15"/>
      <c r="B1170" s="15"/>
    </row>
    <row r="1171" spans="1:2" ht="15.75" x14ac:dyDescent="0.2">
      <c r="A1171" s="15"/>
      <c r="B1171" s="15"/>
    </row>
    <row r="1172" spans="1:2" ht="15.75" x14ac:dyDescent="0.2">
      <c r="A1172" s="15"/>
      <c r="B1172" s="15"/>
    </row>
    <row r="1173" spans="1:2" ht="15.75" x14ac:dyDescent="0.2">
      <c r="A1173" s="15"/>
      <c r="B1173" s="15"/>
    </row>
    <row r="1174" spans="1:2" ht="15.75" x14ac:dyDescent="0.2">
      <c r="A1174" s="15"/>
      <c r="B1174" s="15"/>
    </row>
    <row r="1175" spans="1:2" ht="15.75" x14ac:dyDescent="0.2">
      <c r="A1175" s="15"/>
      <c r="B1175" s="15"/>
    </row>
    <row r="1176" spans="1:2" ht="15.75" x14ac:dyDescent="0.2">
      <c r="A1176" s="15"/>
      <c r="B1176" s="15"/>
    </row>
    <row r="1177" spans="1:2" ht="15.75" x14ac:dyDescent="0.2">
      <c r="A1177" s="15"/>
      <c r="B1177" s="15"/>
    </row>
    <row r="1178" spans="1:2" ht="15.75" x14ac:dyDescent="0.2">
      <c r="A1178" s="15"/>
      <c r="B1178" s="15"/>
    </row>
    <row r="1179" spans="1:2" ht="15.75" x14ac:dyDescent="0.2">
      <c r="A1179" s="15"/>
      <c r="B1179" s="15"/>
    </row>
    <row r="1180" spans="1:2" ht="15.75" x14ac:dyDescent="0.2">
      <c r="A1180" s="15"/>
      <c r="B1180" s="15"/>
    </row>
    <row r="1181" spans="1:2" ht="15.75" x14ac:dyDescent="0.2">
      <c r="A1181" s="15"/>
      <c r="B1181" s="15"/>
    </row>
    <row r="1182" spans="1:2" ht="15.75" x14ac:dyDescent="0.2">
      <c r="A1182" s="15"/>
      <c r="B1182" s="15"/>
    </row>
    <row r="1183" spans="1:2" ht="15.75" x14ac:dyDescent="0.2">
      <c r="A1183" s="15"/>
      <c r="B1183" s="15"/>
    </row>
    <row r="1184" spans="1:2" ht="15.75" x14ac:dyDescent="0.2">
      <c r="A1184" s="15"/>
      <c r="B1184" s="15"/>
    </row>
    <row r="1185" spans="1:2" ht="15.75" x14ac:dyDescent="0.2">
      <c r="A1185" s="15"/>
      <c r="B1185" s="15"/>
    </row>
    <row r="1186" spans="1:2" ht="15.75" x14ac:dyDescent="0.2">
      <c r="A1186" s="15"/>
      <c r="B1186" s="15"/>
    </row>
    <row r="1187" spans="1:2" ht="15.75" x14ac:dyDescent="0.2">
      <c r="A1187" s="15"/>
      <c r="B1187" s="15"/>
    </row>
    <row r="1188" spans="1:2" ht="15.75" x14ac:dyDescent="0.2">
      <c r="A1188" s="15"/>
      <c r="B1188" s="15"/>
    </row>
    <row r="1189" spans="1:2" ht="15.75" x14ac:dyDescent="0.2">
      <c r="A1189" s="15"/>
      <c r="B1189" s="15"/>
    </row>
    <row r="1190" spans="1:2" ht="15.75" x14ac:dyDescent="0.2">
      <c r="A1190" s="15"/>
      <c r="B1190" s="15"/>
    </row>
    <row r="1191" spans="1:2" ht="15.75" x14ac:dyDescent="0.2">
      <c r="A1191" s="15"/>
      <c r="B1191" s="15"/>
    </row>
    <row r="1192" spans="1:2" ht="15.75" x14ac:dyDescent="0.2">
      <c r="A1192" s="15"/>
      <c r="B1192" s="15"/>
    </row>
    <row r="1193" spans="1:2" ht="15.75" x14ac:dyDescent="0.2">
      <c r="A1193" s="15"/>
      <c r="B1193" s="15"/>
    </row>
    <row r="1194" spans="1:2" ht="15.75" x14ac:dyDescent="0.2">
      <c r="A1194" s="15"/>
      <c r="B1194" s="15"/>
    </row>
    <row r="1195" spans="1:2" ht="15.75" x14ac:dyDescent="0.2">
      <c r="A1195" s="15"/>
      <c r="B1195" s="15"/>
    </row>
    <row r="1196" spans="1:2" ht="15.75" x14ac:dyDescent="0.2">
      <c r="A1196" s="15"/>
      <c r="B1196" s="15"/>
    </row>
    <row r="1197" spans="1:2" ht="15.75" x14ac:dyDescent="0.2">
      <c r="A1197" s="15"/>
      <c r="B1197" s="15"/>
    </row>
    <row r="1198" spans="1:2" ht="15.75" x14ac:dyDescent="0.2">
      <c r="A1198" s="15"/>
      <c r="B1198" s="15"/>
    </row>
    <row r="1199" spans="1:2" ht="15.75" x14ac:dyDescent="0.2">
      <c r="A1199" s="15"/>
      <c r="B1199" s="15"/>
    </row>
    <row r="1200" spans="1:2" ht="15.75" x14ac:dyDescent="0.2">
      <c r="A1200" s="15"/>
      <c r="B1200" s="15"/>
    </row>
    <row r="1201" spans="1:2" ht="15.75" x14ac:dyDescent="0.2">
      <c r="A1201" s="15"/>
      <c r="B1201" s="15"/>
    </row>
    <row r="1202" spans="1:2" ht="15.75" x14ac:dyDescent="0.2">
      <c r="A1202" s="15"/>
      <c r="B1202" s="15"/>
    </row>
    <row r="1203" spans="1:2" ht="15.75" x14ac:dyDescent="0.2">
      <c r="A1203" s="15"/>
      <c r="B1203" s="15"/>
    </row>
    <row r="1204" spans="1:2" ht="15.75" x14ac:dyDescent="0.2">
      <c r="A1204" s="15"/>
      <c r="B1204" s="15"/>
    </row>
    <row r="1205" spans="1:2" ht="15.75" x14ac:dyDescent="0.2">
      <c r="A1205" s="15"/>
      <c r="B1205" s="15"/>
    </row>
    <row r="1206" spans="1:2" ht="15.75" x14ac:dyDescent="0.2">
      <c r="A1206" s="15"/>
      <c r="B1206" s="15"/>
    </row>
    <row r="1207" spans="1:2" ht="15.75" x14ac:dyDescent="0.2">
      <c r="A1207" s="15"/>
      <c r="B1207" s="15"/>
    </row>
    <row r="1208" spans="1:2" ht="15.75" x14ac:dyDescent="0.2">
      <c r="A1208" s="15"/>
      <c r="B1208" s="15"/>
    </row>
    <row r="1209" spans="1:2" ht="15.75" x14ac:dyDescent="0.2">
      <c r="A1209" s="15"/>
      <c r="B1209" s="15"/>
    </row>
    <row r="1210" spans="1:2" ht="15.75" x14ac:dyDescent="0.2">
      <c r="A1210" s="15"/>
      <c r="B1210" s="15"/>
    </row>
    <row r="1211" spans="1:2" ht="15.75" x14ac:dyDescent="0.2">
      <c r="A1211" s="15"/>
      <c r="B1211" s="15"/>
    </row>
    <row r="1212" spans="1:2" ht="15.75" x14ac:dyDescent="0.2">
      <c r="A1212" s="15"/>
      <c r="B1212" s="15"/>
    </row>
    <row r="1213" spans="1:2" ht="15.75" x14ac:dyDescent="0.2">
      <c r="A1213" s="15"/>
      <c r="B1213" s="15"/>
    </row>
    <row r="1214" spans="1:2" ht="15.75" x14ac:dyDescent="0.2">
      <c r="A1214" s="15"/>
      <c r="B1214" s="15"/>
    </row>
    <row r="1215" spans="1:2" ht="15.75" x14ac:dyDescent="0.2">
      <c r="A1215" s="15"/>
      <c r="B1215" s="15"/>
    </row>
    <row r="1216" spans="1:2" ht="15.75" x14ac:dyDescent="0.2">
      <c r="A1216" s="15"/>
      <c r="B1216" s="15"/>
    </row>
    <row r="1217" spans="1:2" ht="15.75" x14ac:dyDescent="0.2">
      <c r="A1217" s="15"/>
      <c r="B1217" s="15"/>
    </row>
    <row r="1218" spans="1:2" ht="15.75" x14ac:dyDescent="0.2">
      <c r="A1218" s="15"/>
      <c r="B1218" s="15"/>
    </row>
    <row r="1219" spans="1:2" ht="15.75" x14ac:dyDescent="0.2">
      <c r="A1219" s="15"/>
      <c r="B1219" s="15"/>
    </row>
    <row r="1220" spans="1:2" ht="15.75" x14ac:dyDescent="0.2">
      <c r="A1220" s="15"/>
      <c r="B1220" s="15"/>
    </row>
    <row r="1221" spans="1:2" ht="15.75" x14ac:dyDescent="0.2">
      <c r="A1221" s="15"/>
      <c r="B1221" s="15"/>
    </row>
    <row r="1222" spans="1:2" ht="15.75" x14ac:dyDescent="0.2">
      <c r="A1222" s="15"/>
      <c r="B1222" s="15"/>
    </row>
    <row r="1223" spans="1:2" ht="15.75" x14ac:dyDescent="0.2">
      <c r="A1223" s="15"/>
      <c r="B1223" s="15"/>
    </row>
    <row r="1224" spans="1:2" ht="15.75" x14ac:dyDescent="0.2">
      <c r="A1224" s="15"/>
      <c r="B1224" s="15"/>
    </row>
    <row r="1225" spans="1:2" ht="15.75" x14ac:dyDescent="0.2">
      <c r="A1225" s="15"/>
      <c r="B1225" s="15"/>
    </row>
    <row r="1226" spans="1:2" ht="15.75" x14ac:dyDescent="0.2">
      <c r="A1226" s="15"/>
      <c r="B1226" s="15"/>
    </row>
    <row r="1227" spans="1:2" ht="15.75" x14ac:dyDescent="0.2">
      <c r="A1227" s="15"/>
      <c r="B1227" s="15"/>
    </row>
    <row r="1228" spans="1:2" ht="15.75" x14ac:dyDescent="0.2">
      <c r="A1228" s="15"/>
      <c r="B1228" s="15"/>
    </row>
    <row r="1229" spans="1:2" ht="15.75" x14ac:dyDescent="0.2">
      <c r="A1229" s="15"/>
      <c r="B1229" s="15"/>
    </row>
    <row r="1230" spans="1:2" ht="15.75" x14ac:dyDescent="0.2">
      <c r="A1230" s="15"/>
      <c r="B1230" s="15"/>
    </row>
    <row r="1231" spans="1:2" ht="15.75" x14ac:dyDescent="0.2">
      <c r="A1231" s="15"/>
      <c r="B1231" s="15"/>
    </row>
    <row r="1232" spans="1:2" ht="15.75" x14ac:dyDescent="0.2">
      <c r="A1232" s="15"/>
      <c r="B1232" s="15"/>
    </row>
    <row r="1233" spans="1:2" ht="15.75" x14ac:dyDescent="0.2">
      <c r="A1233" s="15"/>
      <c r="B1233" s="15"/>
    </row>
    <row r="1234" spans="1:2" ht="15.75" x14ac:dyDescent="0.2">
      <c r="A1234" s="15"/>
      <c r="B1234" s="15"/>
    </row>
    <row r="1235" spans="1:2" ht="15.75" x14ac:dyDescent="0.2">
      <c r="A1235" s="15"/>
      <c r="B1235" s="15"/>
    </row>
    <row r="1236" spans="1:2" ht="15.75" x14ac:dyDescent="0.2">
      <c r="A1236" s="15"/>
      <c r="B1236" s="15"/>
    </row>
    <row r="1237" spans="1:2" ht="15.75" x14ac:dyDescent="0.2">
      <c r="A1237" s="15"/>
      <c r="B1237" s="15"/>
    </row>
    <row r="1238" spans="1:2" ht="15.75" x14ac:dyDescent="0.2">
      <c r="A1238" s="15"/>
      <c r="B1238" s="15"/>
    </row>
    <row r="1239" spans="1:2" ht="15.75" x14ac:dyDescent="0.2">
      <c r="A1239" s="15"/>
      <c r="B1239" s="15"/>
    </row>
    <row r="1240" spans="1:2" ht="15.75" x14ac:dyDescent="0.2">
      <c r="A1240" s="15"/>
      <c r="B1240" s="15"/>
    </row>
    <row r="1241" spans="1:2" ht="15.75" x14ac:dyDescent="0.2">
      <c r="A1241" s="15"/>
      <c r="B1241" s="15"/>
    </row>
    <row r="1242" spans="1:2" ht="15.75" x14ac:dyDescent="0.2">
      <c r="A1242" s="15"/>
      <c r="B1242" s="15"/>
    </row>
    <row r="1243" spans="1:2" ht="15.75" x14ac:dyDescent="0.2">
      <c r="A1243" s="15"/>
      <c r="B1243" s="15"/>
    </row>
    <row r="1244" spans="1:2" ht="15.75" x14ac:dyDescent="0.2">
      <c r="A1244" s="15"/>
      <c r="B1244" s="15"/>
    </row>
    <row r="1245" spans="1:2" ht="15.75" x14ac:dyDescent="0.2">
      <c r="A1245" s="15"/>
      <c r="B1245" s="15"/>
    </row>
    <row r="1246" spans="1:2" ht="15.75" x14ac:dyDescent="0.2">
      <c r="A1246" s="15"/>
      <c r="B1246" s="15"/>
    </row>
    <row r="1247" spans="1:2" ht="15.75" x14ac:dyDescent="0.2">
      <c r="A1247" s="15"/>
      <c r="B1247" s="15"/>
    </row>
    <row r="1248" spans="1:2" ht="15.75" x14ac:dyDescent="0.2">
      <c r="A1248" s="15"/>
      <c r="B1248" s="15"/>
    </row>
    <row r="1249" spans="1:2" ht="15.75" x14ac:dyDescent="0.2">
      <c r="A1249" s="15"/>
      <c r="B1249" s="15"/>
    </row>
    <row r="1250" spans="1:2" ht="15.75" x14ac:dyDescent="0.2">
      <c r="A1250" s="15"/>
      <c r="B1250" s="15"/>
    </row>
    <row r="1251" spans="1:2" ht="15.75" x14ac:dyDescent="0.2">
      <c r="A1251" s="15"/>
      <c r="B1251" s="15"/>
    </row>
    <row r="1252" spans="1:2" ht="15.75" x14ac:dyDescent="0.2">
      <c r="A1252" s="15"/>
      <c r="B1252" s="15"/>
    </row>
    <row r="1253" spans="1:2" ht="15.75" x14ac:dyDescent="0.2">
      <c r="A1253" s="15"/>
      <c r="B1253" s="15"/>
    </row>
    <row r="1254" spans="1:2" ht="15.75" x14ac:dyDescent="0.2">
      <c r="A1254" s="15"/>
      <c r="B1254" s="15"/>
    </row>
    <row r="1255" spans="1:2" ht="15.75" x14ac:dyDescent="0.2">
      <c r="A1255" s="15"/>
      <c r="B1255" s="15"/>
    </row>
    <row r="1256" spans="1:2" ht="15.75" x14ac:dyDescent="0.2">
      <c r="A1256" s="15"/>
      <c r="B1256" s="15"/>
    </row>
    <row r="1257" spans="1:2" ht="15.75" x14ac:dyDescent="0.2">
      <c r="A1257" s="15"/>
      <c r="B1257" s="15"/>
    </row>
    <row r="1258" spans="1:2" ht="15.75" x14ac:dyDescent="0.2">
      <c r="A1258" s="15"/>
      <c r="B1258" s="15"/>
    </row>
    <row r="1259" spans="1:2" ht="15.75" x14ac:dyDescent="0.2">
      <c r="A1259" s="15"/>
      <c r="B1259" s="15"/>
    </row>
    <row r="1260" spans="1:2" ht="15.75" x14ac:dyDescent="0.2">
      <c r="A1260" s="15"/>
      <c r="B1260" s="15"/>
    </row>
    <row r="1261" spans="1:2" ht="15.75" x14ac:dyDescent="0.2">
      <c r="A1261" s="15"/>
      <c r="B1261" s="15"/>
    </row>
    <row r="1262" spans="1:2" ht="15.75" x14ac:dyDescent="0.2">
      <c r="A1262" s="15"/>
      <c r="B1262" s="15"/>
    </row>
    <row r="1263" spans="1:2" ht="15.75" x14ac:dyDescent="0.2">
      <c r="A1263" s="15"/>
      <c r="B1263" s="15"/>
    </row>
    <row r="1264" spans="1:2" ht="15.75" x14ac:dyDescent="0.2">
      <c r="A1264" s="15"/>
      <c r="B1264" s="15"/>
    </row>
    <row r="1265" spans="1:2" ht="15.75" x14ac:dyDescent="0.2">
      <c r="A1265" s="15"/>
      <c r="B1265" s="15"/>
    </row>
    <row r="1266" spans="1:2" ht="15.75" x14ac:dyDescent="0.2">
      <c r="A1266" s="15"/>
      <c r="B1266" s="15"/>
    </row>
    <row r="1267" spans="1:2" ht="15.75" x14ac:dyDescent="0.2">
      <c r="A1267" s="15"/>
      <c r="B1267" s="15"/>
    </row>
    <row r="1268" spans="1:2" ht="15.75" x14ac:dyDescent="0.2">
      <c r="A1268" s="15"/>
      <c r="B1268" s="15"/>
    </row>
    <row r="1269" spans="1:2" ht="15.75" x14ac:dyDescent="0.2">
      <c r="A1269" s="15"/>
      <c r="B1269" s="15"/>
    </row>
    <row r="1270" spans="1:2" ht="15.75" x14ac:dyDescent="0.2">
      <c r="A1270" s="15"/>
      <c r="B1270" s="15"/>
    </row>
    <row r="1271" spans="1:2" ht="15.75" x14ac:dyDescent="0.2">
      <c r="A1271" s="15"/>
      <c r="B1271" s="15"/>
    </row>
    <row r="1272" spans="1:2" ht="15.75" x14ac:dyDescent="0.2">
      <c r="A1272" s="15"/>
      <c r="B1272" s="15"/>
    </row>
    <row r="1273" spans="1:2" ht="15.75" x14ac:dyDescent="0.2">
      <c r="A1273" s="15"/>
      <c r="B1273" s="15"/>
    </row>
    <row r="1274" spans="1:2" ht="15.75" x14ac:dyDescent="0.2">
      <c r="A1274" s="15"/>
      <c r="B1274" s="15"/>
    </row>
    <row r="1275" spans="1:2" ht="15.75" x14ac:dyDescent="0.2">
      <c r="A1275" s="15"/>
      <c r="B1275" s="15"/>
    </row>
    <row r="1276" spans="1:2" ht="15.75" x14ac:dyDescent="0.2">
      <c r="A1276" s="15"/>
      <c r="B1276" s="15"/>
    </row>
    <row r="1277" spans="1:2" ht="15.75" x14ac:dyDescent="0.2">
      <c r="A1277" s="15"/>
      <c r="B1277" s="15"/>
    </row>
    <row r="1278" spans="1:2" ht="15.75" x14ac:dyDescent="0.2">
      <c r="A1278" s="15"/>
      <c r="B1278" s="15"/>
    </row>
    <row r="1279" spans="1:2" ht="15.75" x14ac:dyDescent="0.2">
      <c r="A1279" s="15"/>
      <c r="B1279" s="15"/>
    </row>
    <row r="1280" spans="1:2" ht="15.75" x14ac:dyDescent="0.2">
      <c r="A1280" s="15"/>
      <c r="B1280" s="15"/>
    </row>
    <row r="1281" spans="1:2" ht="15.75" x14ac:dyDescent="0.2">
      <c r="A1281" s="15"/>
      <c r="B1281" s="15"/>
    </row>
    <row r="1282" spans="1:2" ht="15.75" x14ac:dyDescent="0.2">
      <c r="A1282" s="15"/>
      <c r="B1282" s="15"/>
    </row>
    <row r="1283" spans="1:2" ht="15.75" x14ac:dyDescent="0.2">
      <c r="A1283" s="15"/>
      <c r="B1283" s="15"/>
    </row>
    <row r="1284" spans="1:2" ht="15.75" x14ac:dyDescent="0.2">
      <c r="A1284" s="15"/>
      <c r="B1284" s="15"/>
    </row>
    <row r="1285" spans="1:2" ht="15.75" x14ac:dyDescent="0.2">
      <c r="A1285" s="15"/>
      <c r="B1285" s="15"/>
    </row>
    <row r="1286" spans="1:2" ht="15.75" x14ac:dyDescent="0.2">
      <c r="A1286" s="15"/>
      <c r="B1286" s="15"/>
    </row>
    <row r="1287" spans="1:2" ht="15.75" x14ac:dyDescent="0.2">
      <c r="A1287" s="15"/>
      <c r="B1287" s="15"/>
    </row>
    <row r="1288" spans="1:2" ht="15.75" x14ac:dyDescent="0.2">
      <c r="A1288" s="15"/>
      <c r="B1288" s="15"/>
    </row>
    <row r="1289" spans="1:2" ht="15.75" x14ac:dyDescent="0.2">
      <c r="A1289" s="15"/>
      <c r="B1289" s="15"/>
    </row>
    <row r="1290" spans="1:2" ht="15.75" x14ac:dyDescent="0.2">
      <c r="A1290" s="15"/>
      <c r="B1290" s="15"/>
    </row>
    <row r="1291" spans="1:2" ht="15.75" x14ac:dyDescent="0.2">
      <c r="A1291" s="15"/>
      <c r="B1291" s="15"/>
    </row>
    <row r="1292" spans="1:2" ht="15.75" x14ac:dyDescent="0.2">
      <c r="A1292" s="15"/>
      <c r="B1292" s="15"/>
    </row>
    <row r="1293" spans="1:2" ht="15.75" x14ac:dyDescent="0.2">
      <c r="A1293" s="15"/>
      <c r="B1293" s="15"/>
    </row>
    <row r="1294" spans="1:2" ht="15.75" x14ac:dyDescent="0.2">
      <c r="A1294" s="15"/>
      <c r="B1294" s="15"/>
    </row>
    <row r="1295" spans="1:2" ht="15.75" x14ac:dyDescent="0.2">
      <c r="A1295" s="15"/>
      <c r="B1295" s="15"/>
    </row>
    <row r="1296" spans="1:2" ht="15.75" x14ac:dyDescent="0.2">
      <c r="A1296" s="15"/>
      <c r="B1296" s="15"/>
    </row>
    <row r="1297" spans="1:2" ht="15.75" x14ac:dyDescent="0.2">
      <c r="A1297" s="15"/>
      <c r="B1297" s="15"/>
    </row>
    <row r="1298" spans="1:2" ht="15.75" x14ac:dyDescent="0.2">
      <c r="A1298" s="15"/>
      <c r="B1298" s="15"/>
    </row>
    <row r="1299" spans="1:2" ht="15.75" x14ac:dyDescent="0.2">
      <c r="A1299" s="15"/>
      <c r="B1299" s="15"/>
    </row>
    <row r="1300" spans="1:2" ht="15.75" x14ac:dyDescent="0.2">
      <c r="A1300" s="15"/>
      <c r="B1300" s="15"/>
    </row>
    <row r="1301" spans="1:2" ht="15.75" x14ac:dyDescent="0.2">
      <c r="A1301" s="15"/>
      <c r="B1301" s="15"/>
    </row>
    <row r="1302" spans="1:2" ht="15.75" x14ac:dyDescent="0.2">
      <c r="A1302" s="15"/>
      <c r="B1302" s="15"/>
    </row>
    <row r="1303" spans="1:2" ht="15.75" x14ac:dyDescent="0.2">
      <c r="A1303" s="15"/>
      <c r="B1303" s="15"/>
    </row>
    <row r="1304" spans="1:2" ht="15.75" x14ac:dyDescent="0.2">
      <c r="A1304" s="15"/>
      <c r="B1304" s="15"/>
    </row>
    <row r="1305" spans="1:2" ht="15.75" x14ac:dyDescent="0.2">
      <c r="A1305" s="15"/>
      <c r="B1305" s="15"/>
    </row>
    <row r="1306" spans="1:2" ht="15.75" x14ac:dyDescent="0.2">
      <c r="A1306" s="15"/>
      <c r="B1306" s="15"/>
    </row>
    <row r="1307" spans="1:2" ht="15.75" x14ac:dyDescent="0.2">
      <c r="A1307" s="15"/>
      <c r="B1307" s="15"/>
    </row>
    <row r="1308" spans="1:2" ht="15.75" x14ac:dyDescent="0.2">
      <c r="A1308" s="15"/>
      <c r="B1308" s="15"/>
    </row>
    <row r="1309" spans="1:2" ht="15.75" x14ac:dyDescent="0.2">
      <c r="A1309" s="15"/>
      <c r="B1309" s="15"/>
    </row>
    <row r="1310" spans="1:2" ht="15.75" x14ac:dyDescent="0.2">
      <c r="A1310" s="15"/>
      <c r="B1310" s="15"/>
    </row>
    <row r="1311" spans="1:2" ht="15.75" x14ac:dyDescent="0.2">
      <c r="A1311" s="15"/>
      <c r="B1311" s="15"/>
    </row>
    <row r="1312" spans="1:2" ht="15.75" x14ac:dyDescent="0.2">
      <c r="A1312" s="15"/>
      <c r="B1312" s="15"/>
    </row>
    <row r="1313" spans="1:2" ht="15.75" x14ac:dyDescent="0.2">
      <c r="A1313" s="15"/>
      <c r="B1313" s="15"/>
    </row>
    <row r="1314" spans="1:2" ht="15.75" x14ac:dyDescent="0.2">
      <c r="A1314" s="15"/>
      <c r="B1314" s="15"/>
    </row>
    <row r="1315" spans="1:2" ht="15.75" x14ac:dyDescent="0.2">
      <c r="A1315" s="15"/>
      <c r="B1315" s="15"/>
    </row>
    <row r="1316" spans="1:2" ht="15.75" x14ac:dyDescent="0.2">
      <c r="A1316" s="15"/>
      <c r="B1316" s="15"/>
    </row>
    <row r="1317" spans="1:2" ht="15.75" x14ac:dyDescent="0.2">
      <c r="A1317" s="15"/>
      <c r="B1317" s="15"/>
    </row>
    <row r="1318" spans="1:2" ht="15.75" x14ac:dyDescent="0.2">
      <c r="A1318" s="15"/>
      <c r="B1318" s="15"/>
    </row>
    <row r="1319" spans="1:2" ht="15.75" x14ac:dyDescent="0.2">
      <c r="A1319" s="15"/>
      <c r="B1319" s="15"/>
    </row>
    <row r="1320" spans="1:2" ht="15.75" x14ac:dyDescent="0.2">
      <c r="A1320" s="15"/>
      <c r="B1320" s="15"/>
    </row>
    <row r="1321" spans="1:2" ht="15.75" x14ac:dyDescent="0.2">
      <c r="A1321" s="15"/>
      <c r="B1321" s="15"/>
    </row>
    <row r="1322" spans="1:2" ht="15.75" x14ac:dyDescent="0.2">
      <c r="A1322" s="15"/>
      <c r="B1322" s="15"/>
    </row>
    <row r="1323" spans="1:2" ht="15.75" x14ac:dyDescent="0.2">
      <c r="A1323" s="15"/>
      <c r="B1323" s="15"/>
    </row>
    <row r="1324" spans="1:2" ht="15.75" x14ac:dyDescent="0.2">
      <c r="A1324" s="15"/>
      <c r="B1324" s="15"/>
    </row>
    <row r="1325" spans="1:2" ht="15.75" x14ac:dyDescent="0.2">
      <c r="A1325" s="15"/>
      <c r="B1325" s="15"/>
    </row>
    <row r="1326" spans="1:2" ht="15.75" x14ac:dyDescent="0.2">
      <c r="A1326" s="15"/>
      <c r="B1326" s="15"/>
    </row>
    <row r="1327" spans="1:2" ht="15.75" x14ac:dyDescent="0.2">
      <c r="A1327" s="15"/>
      <c r="B1327" s="15"/>
    </row>
    <row r="1328" spans="1:2" ht="15.75" x14ac:dyDescent="0.2">
      <c r="A1328" s="15"/>
      <c r="B1328" s="15"/>
    </row>
    <row r="1329" spans="1:2" ht="15.75" x14ac:dyDescent="0.2">
      <c r="A1329" s="15"/>
      <c r="B1329" s="15"/>
    </row>
    <row r="1330" spans="1:2" ht="15.75" x14ac:dyDescent="0.2">
      <c r="A1330" s="15"/>
      <c r="B1330" s="15"/>
    </row>
    <row r="1331" spans="1:2" ht="15.75" x14ac:dyDescent="0.2">
      <c r="A1331" s="15"/>
      <c r="B1331" s="15"/>
    </row>
    <row r="1332" spans="1:2" ht="15.75" x14ac:dyDescent="0.2">
      <c r="A1332" s="15"/>
      <c r="B1332" s="15"/>
    </row>
    <row r="1333" spans="1:2" ht="15.75" x14ac:dyDescent="0.2">
      <c r="A1333" s="15"/>
      <c r="B1333" s="15"/>
    </row>
    <row r="1334" spans="1:2" ht="15.75" x14ac:dyDescent="0.2">
      <c r="A1334" s="15"/>
      <c r="B1334" s="15"/>
    </row>
    <row r="1335" spans="1:2" ht="15.75" x14ac:dyDescent="0.2">
      <c r="A1335" s="15"/>
      <c r="B1335" s="15"/>
    </row>
    <row r="1336" spans="1:2" ht="15.75" x14ac:dyDescent="0.2">
      <c r="A1336" s="15"/>
      <c r="B1336" s="15"/>
    </row>
    <row r="1337" spans="1:2" ht="15.75" x14ac:dyDescent="0.2">
      <c r="A1337" s="15"/>
      <c r="B1337" s="15"/>
    </row>
    <row r="1338" spans="1:2" ht="15.75" x14ac:dyDescent="0.2">
      <c r="A1338" s="15"/>
      <c r="B1338" s="15"/>
    </row>
    <row r="1339" spans="1:2" ht="15.75" x14ac:dyDescent="0.2">
      <c r="A1339" s="15"/>
      <c r="B1339" s="15"/>
    </row>
    <row r="1340" spans="1:2" ht="15.75" x14ac:dyDescent="0.2">
      <c r="A1340" s="15"/>
      <c r="B1340" s="15"/>
    </row>
    <row r="1341" spans="1:2" ht="15.75" x14ac:dyDescent="0.2">
      <c r="A1341" s="15"/>
      <c r="B1341" s="15"/>
    </row>
    <row r="1342" spans="1:2" ht="15.75" x14ac:dyDescent="0.2">
      <c r="A1342" s="15"/>
      <c r="B1342" s="15"/>
    </row>
    <row r="1343" spans="1:2" ht="15.75" x14ac:dyDescent="0.2">
      <c r="A1343" s="15"/>
      <c r="B1343" s="15"/>
    </row>
    <row r="1344" spans="1:2" ht="15.75" x14ac:dyDescent="0.2">
      <c r="A1344" s="15"/>
      <c r="B1344" s="15"/>
    </row>
    <row r="1345" spans="1:2" ht="15.75" x14ac:dyDescent="0.2">
      <c r="A1345" s="15"/>
      <c r="B1345" s="15"/>
    </row>
    <row r="1346" spans="1:2" ht="15.75" x14ac:dyDescent="0.2">
      <c r="A1346" s="15"/>
      <c r="B1346" s="15"/>
    </row>
    <row r="1347" spans="1:2" ht="15.75" x14ac:dyDescent="0.2">
      <c r="A1347" s="15"/>
      <c r="B1347" s="15"/>
    </row>
    <row r="1348" spans="1:2" ht="15.75" x14ac:dyDescent="0.2">
      <c r="A1348" s="15"/>
      <c r="B1348" s="15"/>
    </row>
    <row r="1349" spans="1:2" ht="15.75" x14ac:dyDescent="0.2">
      <c r="A1349" s="15"/>
      <c r="B1349" s="15"/>
    </row>
    <row r="1350" spans="1:2" ht="15.75" x14ac:dyDescent="0.2">
      <c r="A1350" s="15"/>
      <c r="B1350" s="15"/>
    </row>
    <row r="1351" spans="1:2" ht="15.75" x14ac:dyDescent="0.2">
      <c r="A1351" s="15"/>
      <c r="B1351" s="15"/>
    </row>
    <row r="1352" spans="1:2" ht="15.75" x14ac:dyDescent="0.2">
      <c r="A1352" s="15"/>
      <c r="B1352" s="15"/>
    </row>
    <row r="1353" spans="1:2" ht="15.75" x14ac:dyDescent="0.2">
      <c r="A1353" s="15"/>
      <c r="B1353" s="15"/>
    </row>
    <row r="1354" spans="1:2" ht="15.75" x14ac:dyDescent="0.2">
      <c r="A1354" s="15"/>
      <c r="B1354" s="15"/>
    </row>
    <row r="1355" spans="1:2" ht="15.75" x14ac:dyDescent="0.2">
      <c r="A1355" s="15"/>
      <c r="B1355" s="15"/>
    </row>
    <row r="1356" spans="1:2" ht="15.75" x14ac:dyDescent="0.2">
      <c r="A1356" s="15"/>
      <c r="B1356" s="15"/>
    </row>
    <row r="1357" spans="1:2" ht="15.75" x14ac:dyDescent="0.2">
      <c r="A1357" s="15"/>
      <c r="B1357" s="15"/>
    </row>
    <row r="1358" spans="1:2" ht="15.75" x14ac:dyDescent="0.2">
      <c r="A1358" s="15"/>
      <c r="B1358" s="15"/>
    </row>
    <row r="1359" spans="1:2" ht="15.75" x14ac:dyDescent="0.2">
      <c r="A1359" s="15"/>
      <c r="B1359" s="15"/>
    </row>
    <row r="1360" spans="1:2" ht="15.75" x14ac:dyDescent="0.2">
      <c r="A1360" s="15"/>
      <c r="B1360" s="15"/>
    </row>
    <row r="1361" spans="1:2" ht="15.75" x14ac:dyDescent="0.2">
      <c r="A1361" s="15"/>
      <c r="B1361" s="15"/>
    </row>
    <row r="1362" spans="1:2" ht="15.75" x14ac:dyDescent="0.2">
      <c r="A1362" s="15"/>
      <c r="B1362" s="15"/>
    </row>
    <row r="1363" spans="1:2" ht="15.75" x14ac:dyDescent="0.2">
      <c r="A1363" s="15"/>
      <c r="B1363" s="15"/>
    </row>
    <row r="1364" spans="1:2" ht="15.75" x14ac:dyDescent="0.2">
      <c r="A1364" s="15"/>
      <c r="B1364" s="15"/>
    </row>
    <row r="1365" spans="1:2" ht="15.75" x14ac:dyDescent="0.2">
      <c r="A1365" s="15"/>
      <c r="B1365" s="15"/>
    </row>
    <row r="1366" spans="1:2" ht="15.75" x14ac:dyDescent="0.2">
      <c r="A1366" s="15"/>
      <c r="B1366" s="15"/>
    </row>
    <row r="1367" spans="1:2" ht="15.75" x14ac:dyDescent="0.2">
      <c r="A1367" s="15"/>
      <c r="B1367" s="15"/>
    </row>
    <row r="1368" spans="1:2" ht="15.75" x14ac:dyDescent="0.2">
      <c r="A1368" s="15"/>
      <c r="B1368" s="15"/>
    </row>
    <row r="1369" spans="1:2" ht="15.75" x14ac:dyDescent="0.2">
      <c r="A1369" s="15"/>
      <c r="B1369" s="15"/>
    </row>
    <row r="1370" spans="1:2" ht="15.75" x14ac:dyDescent="0.2">
      <c r="A1370" s="15"/>
      <c r="B1370" s="15"/>
    </row>
    <row r="1371" spans="1:2" ht="15.75" x14ac:dyDescent="0.2">
      <c r="A1371" s="15"/>
      <c r="B1371" s="15"/>
    </row>
    <row r="1372" spans="1:2" ht="15.75" x14ac:dyDescent="0.2">
      <c r="A1372" s="15"/>
      <c r="B1372" s="15"/>
    </row>
    <row r="1373" spans="1:2" ht="15.75" x14ac:dyDescent="0.2">
      <c r="A1373" s="15"/>
      <c r="B1373" s="15"/>
    </row>
    <row r="1374" spans="1:2" ht="15.75" x14ac:dyDescent="0.2">
      <c r="A1374" s="15"/>
      <c r="B1374" s="15"/>
    </row>
    <row r="1375" spans="1:2" ht="15.75" x14ac:dyDescent="0.2">
      <c r="A1375" s="15"/>
      <c r="B1375" s="15"/>
    </row>
    <row r="1376" spans="1:2" ht="15.75" x14ac:dyDescent="0.2">
      <c r="A1376" s="15"/>
      <c r="B1376" s="15"/>
    </row>
    <row r="1377" spans="1:2" ht="15.75" x14ac:dyDescent="0.2">
      <c r="A1377" s="15"/>
      <c r="B1377" s="15"/>
    </row>
    <row r="1378" spans="1:2" ht="15.75" x14ac:dyDescent="0.2">
      <c r="A1378" s="15"/>
      <c r="B1378" s="15"/>
    </row>
    <row r="1379" spans="1:2" ht="15.75" x14ac:dyDescent="0.2">
      <c r="A1379" s="15"/>
      <c r="B1379" s="15"/>
    </row>
    <row r="1380" spans="1:2" ht="15.75" x14ac:dyDescent="0.2">
      <c r="A1380" s="15"/>
      <c r="B1380" s="15"/>
    </row>
    <row r="1381" spans="1:2" ht="15.75" x14ac:dyDescent="0.2">
      <c r="A1381" s="15"/>
      <c r="B1381" s="15"/>
    </row>
    <row r="1382" spans="1:2" ht="15.75" x14ac:dyDescent="0.2">
      <c r="A1382" s="15"/>
      <c r="B1382" s="15"/>
    </row>
    <row r="1383" spans="1:2" ht="15.75" x14ac:dyDescent="0.2">
      <c r="A1383" s="15"/>
      <c r="B1383" s="15"/>
    </row>
    <row r="1384" spans="1:2" ht="15.75" x14ac:dyDescent="0.2">
      <c r="A1384" s="15"/>
      <c r="B1384" s="15"/>
    </row>
    <row r="1385" spans="1:2" ht="15.75" x14ac:dyDescent="0.2">
      <c r="A1385" s="15"/>
      <c r="B1385" s="15"/>
    </row>
    <row r="1386" spans="1:2" ht="15.75" x14ac:dyDescent="0.2">
      <c r="A1386" s="15"/>
      <c r="B1386" s="15"/>
    </row>
    <row r="1387" spans="1:2" ht="15.75" x14ac:dyDescent="0.2">
      <c r="A1387" s="15"/>
      <c r="B1387" s="15"/>
    </row>
    <row r="1388" spans="1:2" ht="15.75" x14ac:dyDescent="0.2">
      <c r="A1388" s="15"/>
      <c r="B1388" s="15"/>
    </row>
    <row r="1389" spans="1:2" ht="15.75" x14ac:dyDescent="0.2">
      <c r="A1389" s="15"/>
      <c r="B1389" s="15"/>
    </row>
    <row r="1390" spans="1:2" ht="15.75" x14ac:dyDescent="0.2">
      <c r="A1390" s="15"/>
      <c r="B1390" s="15"/>
    </row>
    <row r="1391" spans="1:2" ht="15.75" x14ac:dyDescent="0.2">
      <c r="A1391" s="15"/>
      <c r="B1391" s="15"/>
    </row>
    <row r="1392" spans="1:2" ht="15.75" x14ac:dyDescent="0.2">
      <c r="A1392" s="15"/>
      <c r="B1392" s="15"/>
    </row>
    <row r="1393" spans="1:2" ht="15.75" x14ac:dyDescent="0.2">
      <c r="A1393" s="15"/>
      <c r="B1393" s="15"/>
    </row>
    <row r="1394" spans="1:2" ht="15.75" x14ac:dyDescent="0.2">
      <c r="A1394" s="15"/>
      <c r="B1394" s="15"/>
    </row>
    <row r="1395" spans="1:2" ht="15.75" x14ac:dyDescent="0.2">
      <c r="A1395" s="15"/>
      <c r="B1395" s="15"/>
    </row>
    <row r="1396" spans="1:2" ht="15.75" x14ac:dyDescent="0.2">
      <c r="A1396" s="15"/>
      <c r="B1396" s="15"/>
    </row>
    <row r="1397" spans="1:2" ht="15.75" x14ac:dyDescent="0.2">
      <c r="A1397" s="15"/>
      <c r="B1397" s="15"/>
    </row>
    <row r="1398" spans="1:2" ht="15.75" x14ac:dyDescent="0.2">
      <c r="A1398" s="15"/>
      <c r="B1398" s="15"/>
    </row>
    <row r="1399" spans="1:2" ht="15.75" x14ac:dyDescent="0.2">
      <c r="A1399" s="15"/>
      <c r="B1399" s="15"/>
    </row>
    <row r="1400" spans="1:2" ht="15.75" x14ac:dyDescent="0.2">
      <c r="A1400" s="15"/>
      <c r="B1400" s="15"/>
    </row>
    <row r="1401" spans="1:2" ht="15.75" x14ac:dyDescent="0.2">
      <c r="A1401" s="15"/>
      <c r="B1401" s="15"/>
    </row>
    <row r="1402" spans="1:2" ht="15.75" x14ac:dyDescent="0.2">
      <c r="A1402" s="15"/>
      <c r="B1402" s="15"/>
    </row>
    <row r="1403" spans="1:2" ht="15.75" x14ac:dyDescent="0.2">
      <c r="A1403" s="15"/>
      <c r="B1403" s="15"/>
    </row>
    <row r="1404" spans="1:2" ht="15.75" x14ac:dyDescent="0.2">
      <c r="A1404" s="15"/>
      <c r="B1404" s="15"/>
    </row>
    <row r="1405" spans="1:2" ht="15.75" x14ac:dyDescent="0.2">
      <c r="A1405" s="15"/>
      <c r="B1405" s="15"/>
    </row>
    <row r="1406" spans="1:2" ht="15.75" x14ac:dyDescent="0.2">
      <c r="A1406" s="15"/>
      <c r="B1406" s="15"/>
    </row>
    <row r="1407" spans="1:2" ht="15.75" x14ac:dyDescent="0.2">
      <c r="A1407" s="15"/>
      <c r="B1407" s="15"/>
    </row>
    <row r="1408" spans="1:2" ht="15.75" x14ac:dyDescent="0.2">
      <c r="A1408" s="15"/>
      <c r="B1408" s="15"/>
    </row>
    <row r="1409" spans="1:2" ht="15.75" x14ac:dyDescent="0.2">
      <c r="A1409" s="15"/>
      <c r="B1409" s="15"/>
    </row>
    <row r="1410" spans="1:2" ht="15.75" x14ac:dyDescent="0.2">
      <c r="A1410" s="15"/>
      <c r="B1410" s="15"/>
    </row>
    <row r="1411" spans="1:2" ht="15.75" x14ac:dyDescent="0.2">
      <c r="A1411" s="15"/>
      <c r="B1411" s="15"/>
    </row>
    <row r="1412" spans="1:2" ht="15.75" x14ac:dyDescent="0.2">
      <c r="A1412" s="15"/>
      <c r="B1412" s="15"/>
    </row>
    <row r="1413" spans="1:2" ht="15.75" x14ac:dyDescent="0.2">
      <c r="A1413" s="15"/>
      <c r="B1413" s="15"/>
    </row>
    <row r="1414" spans="1:2" ht="15.75" x14ac:dyDescent="0.2">
      <c r="A1414" s="15"/>
      <c r="B1414" s="15"/>
    </row>
    <row r="1415" spans="1:2" ht="15.75" x14ac:dyDescent="0.2">
      <c r="A1415" s="15"/>
      <c r="B1415" s="15"/>
    </row>
    <row r="1416" spans="1:2" ht="15.75" x14ac:dyDescent="0.2">
      <c r="A1416" s="15"/>
      <c r="B1416" s="15"/>
    </row>
    <row r="1417" spans="1:2" ht="15.75" x14ac:dyDescent="0.2">
      <c r="A1417" s="15"/>
      <c r="B1417" s="15"/>
    </row>
    <row r="1418" spans="1:2" ht="15.75" x14ac:dyDescent="0.2">
      <c r="A1418" s="15"/>
      <c r="B1418" s="15"/>
    </row>
    <row r="1419" spans="1:2" ht="15.75" x14ac:dyDescent="0.2">
      <c r="A1419" s="15"/>
      <c r="B1419" s="15"/>
    </row>
    <row r="1420" spans="1:2" ht="15.75" x14ac:dyDescent="0.2">
      <c r="A1420" s="15"/>
      <c r="B1420" s="15"/>
    </row>
    <row r="1421" spans="1:2" ht="15.75" x14ac:dyDescent="0.2">
      <c r="A1421" s="15"/>
      <c r="B1421" s="15"/>
    </row>
    <row r="1422" spans="1:2" ht="15.75" x14ac:dyDescent="0.2">
      <c r="A1422" s="15"/>
      <c r="B1422" s="15"/>
    </row>
    <row r="1423" spans="1:2" ht="15.75" x14ac:dyDescent="0.2">
      <c r="A1423" s="15"/>
      <c r="B1423" s="15"/>
    </row>
    <row r="1424" spans="1:2" ht="15.75" x14ac:dyDescent="0.2">
      <c r="A1424" s="15"/>
      <c r="B1424" s="15"/>
    </row>
    <row r="1425" spans="1:2" ht="15.75" x14ac:dyDescent="0.2">
      <c r="A1425" s="15"/>
      <c r="B1425" s="15"/>
    </row>
    <row r="1426" spans="1:2" ht="15.75" x14ac:dyDescent="0.2">
      <c r="A1426" s="15"/>
      <c r="B1426" s="15"/>
    </row>
    <row r="1427" spans="1:2" ht="15.75" x14ac:dyDescent="0.2">
      <c r="A1427" s="15"/>
      <c r="B1427" s="15"/>
    </row>
    <row r="1428" spans="1:2" ht="15.75" x14ac:dyDescent="0.2">
      <c r="A1428" s="15"/>
      <c r="B1428" s="15"/>
    </row>
    <row r="1429" spans="1:2" ht="15.75" x14ac:dyDescent="0.2">
      <c r="A1429" s="15"/>
      <c r="B1429" s="15"/>
    </row>
    <row r="1430" spans="1:2" ht="15.75" x14ac:dyDescent="0.2">
      <c r="A1430" s="15"/>
      <c r="B1430" s="15"/>
    </row>
    <row r="1431" spans="1:2" ht="15.75" x14ac:dyDescent="0.2">
      <c r="A1431" s="15"/>
      <c r="B1431" s="15"/>
    </row>
    <row r="1432" spans="1:2" ht="15.75" x14ac:dyDescent="0.2">
      <c r="A1432" s="15"/>
      <c r="B1432" s="15"/>
    </row>
    <row r="1433" spans="1:2" ht="15.75" x14ac:dyDescent="0.2">
      <c r="A1433" s="15"/>
      <c r="B1433" s="15"/>
    </row>
    <row r="1434" spans="1:2" ht="15.75" x14ac:dyDescent="0.2">
      <c r="A1434" s="15"/>
      <c r="B1434" s="15"/>
    </row>
    <row r="1435" spans="1:2" ht="15.75" x14ac:dyDescent="0.2">
      <c r="A1435" s="15"/>
      <c r="B1435" s="15"/>
    </row>
    <row r="1436" spans="1:2" ht="15.75" x14ac:dyDescent="0.2">
      <c r="A1436" s="15"/>
      <c r="B1436" s="15"/>
    </row>
    <row r="1437" spans="1:2" ht="15.75" x14ac:dyDescent="0.2">
      <c r="A1437" s="15"/>
      <c r="B1437" s="15"/>
    </row>
    <row r="1438" spans="1:2" ht="15.75" x14ac:dyDescent="0.2">
      <c r="A1438" s="15"/>
      <c r="B1438" s="15"/>
    </row>
    <row r="1439" spans="1:2" ht="15.75" x14ac:dyDescent="0.2">
      <c r="A1439" s="15"/>
      <c r="B1439" s="15"/>
    </row>
    <row r="1440" spans="1:2" ht="15.75" x14ac:dyDescent="0.2">
      <c r="A1440" s="15"/>
      <c r="B1440" s="15"/>
    </row>
    <row r="1441" spans="1:2" ht="15.75" x14ac:dyDescent="0.2">
      <c r="A1441" s="15"/>
      <c r="B1441" s="15"/>
    </row>
    <row r="1442" spans="1:2" ht="15.75" x14ac:dyDescent="0.2">
      <c r="A1442" s="15"/>
      <c r="B1442" s="15"/>
    </row>
    <row r="1443" spans="1:2" ht="15.75" x14ac:dyDescent="0.2">
      <c r="A1443" s="15"/>
      <c r="B1443" s="15"/>
    </row>
    <row r="1444" spans="1:2" ht="15.75" x14ac:dyDescent="0.2">
      <c r="A1444" s="15"/>
      <c r="B1444" s="15"/>
    </row>
    <row r="1445" spans="1:2" ht="15.75" x14ac:dyDescent="0.2">
      <c r="A1445" s="15"/>
      <c r="B1445" s="15"/>
    </row>
    <row r="1446" spans="1:2" ht="15.75" x14ac:dyDescent="0.2">
      <c r="A1446" s="15"/>
      <c r="B1446" s="15"/>
    </row>
    <row r="1447" spans="1:2" ht="15.75" x14ac:dyDescent="0.2">
      <c r="A1447" s="15"/>
      <c r="B1447" s="15"/>
    </row>
    <row r="1448" spans="1:2" ht="15.75" x14ac:dyDescent="0.2">
      <c r="A1448" s="15"/>
      <c r="B1448" s="15"/>
    </row>
    <row r="1449" spans="1:2" ht="15.75" x14ac:dyDescent="0.2">
      <c r="A1449" s="15"/>
      <c r="B1449" s="15"/>
    </row>
    <row r="1450" spans="1:2" ht="15.75" x14ac:dyDescent="0.2">
      <c r="A1450" s="15"/>
      <c r="B1450" s="15"/>
    </row>
    <row r="1451" spans="1:2" ht="15.75" x14ac:dyDescent="0.2">
      <c r="A1451" s="15"/>
      <c r="B1451" s="15"/>
    </row>
    <row r="1452" spans="1:2" ht="15.75" x14ac:dyDescent="0.2">
      <c r="A1452" s="15"/>
      <c r="B1452" s="15"/>
    </row>
    <row r="1453" spans="1:2" ht="15.75" x14ac:dyDescent="0.2">
      <c r="A1453" s="15"/>
      <c r="B1453" s="15"/>
    </row>
    <row r="1454" spans="1:2" ht="15.75" x14ac:dyDescent="0.2">
      <c r="A1454" s="15"/>
      <c r="B1454" s="15"/>
    </row>
    <row r="1455" spans="1:2" ht="15.75" x14ac:dyDescent="0.2">
      <c r="A1455" s="15"/>
      <c r="B1455" s="15"/>
    </row>
    <row r="1456" spans="1:2" ht="15.75" x14ac:dyDescent="0.2">
      <c r="A1456" s="15"/>
      <c r="B1456" s="15"/>
    </row>
    <row r="1457" spans="1:2" ht="15.75" x14ac:dyDescent="0.2">
      <c r="A1457" s="15"/>
      <c r="B1457" s="15"/>
    </row>
    <row r="1458" spans="1:2" ht="15.75" x14ac:dyDescent="0.2">
      <c r="A1458" s="15"/>
      <c r="B1458" s="15"/>
    </row>
    <row r="1459" spans="1:2" ht="15.75" x14ac:dyDescent="0.2">
      <c r="A1459" s="15"/>
      <c r="B1459" s="15"/>
    </row>
    <row r="1460" spans="1:2" ht="15.75" x14ac:dyDescent="0.2">
      <c r="A1460" s="15"/>
      <c r="B1460" s="15"/>
    </row>
    <row r="1461" spans="1:2" ht="15.75" x14ac:dyDescent="0.2">
      <c r="A1461" s="15"/>
      <c r="B1461" s="15"/>
    </row>
    <row r="1462" spans="1:2" ht="15.75" x14ac:dyDescent="0.2">
      <c r="A1462" s="15"/>
      <c r="B1462" s="15"/>
    </row>
    <row r="1463" spans="1:2" ht="15.75" x14ac:dyDescent="0.2">
      <c r="A1463" s="15"/>
      <c r="B1463" s="15"/>
    </row>
    <row r="1464" spans="1:2" ht="15.75" x14ac:dyDescent="0.2">
      <c r="A1464" s="15"/>
      <c r="B1464" s="15"/>
    </row>
    <row r="1465" spans="1:2" ht="15.75" x14ac:dyDescent="0.2">
      <c r="A1465" s="15"/>
      <c r="B1465" s="15"/>
    </row>
    <row r="1466" spans="1:2" ht="15.75" x14ac:dyDescent="0.2">
      <c r="A1466" s="15"/>
      <c r="B1466" s="15"/>
    </row>
    <row r="1467" spans="1:2" ht="15.75" x14ac:dyDescent="0.2">
      <c r="A1467" s="15"/>
      <c r="B1467" s="15"/>
    </row>
    <row r="1468" spans="1:2" ht="15.75" x14ac:dyDescent="0.2">
      <c r="A1468" s="15"/>
      <c r="B1468" s="15"/>
    </row>
    <row r="1469" spans="1:2" ht="15.75" x14ac:dyDescent="0.2">
      <c r="A1469" s="15"/>
      <c r="B1469" s="15"/>
    </row>
    <row r="1470" spans="1:2" ht="15.75" x14ac:dyDescent="0.2">
      <c r="A1470" s="15"/>
      <c r="B1470" s="15"/>
    </row>
    <row r="1471" spans="1:2" ht="15.75" x14ac:dyDescent="0.2">
      <c r="A1471" s="15"/>
      <c r="B1471" s="15"/>
    </row>
    <row r="1472" spans="1:2" ht="15.75" x14ac:dyDescent="0.2">
      <c r="A1472" s="15"/>
      <c r="B1472" s="15"/>
    </row>
    <row r="1473" spans="1:2" ht="15.75" x14ac:dyDescent="0.2">
      <c r="A1473" s="15"/>
      <c r="B1473" s="15"/>
    </row>
    <row r="1474" spans="1:2" ht="15.75" x14ac:dyDescent="0.2">
      <c r="A1474" s="15"/>
      <c r="B1474" s="15"/>
    </row>
    <row r="1475" spans="1:2" ht="15.75" x14ac:dyDescent="0.2">
      <c r="A1475" s="15"/>
      <c r="B1475" s="15"/>
    </row>
    <row r="1476" spans="1:2" ht="15.75" x14ac:dyDescent="0.2">
      <c r="A1476" s="15"/>
      <c r="B1476" s="15"/>
    </row>
    <row r="1477" spans="1:2" ht="15.75" x14ac:dyDescent="0.2">
      <c r="A1477" s="15"/>
      <c r="B1477" s="15"/>
    </row>
    <row r="1478" spans="1:2" ht="15.75" x14ac:dyDescent="0.2">
      <c r="A1478" s="15"/>
      <c r="B1478" s="15"/>
    </row>
    <row r="1479" spans="1:2" ht="15.75" x14ac:dyDescent="0.2">
      <c r="A1479" s="15"/>
      <c r="B1479" s="15"/>
    </row>
    <row r="1480" spans="1:2" ht="15.75" x14ac:dyDescent="0.2">
      <c r="A1480" s="15"/>
      <c r="B1480" s="15"/>
    </row>
    <row r="1481" spans="1:2" ht="15.75" x14ac:dyDescent="0.2">
      <c r="A1481" s="15"/>
      <c r="B1481" s="15"/>
    </row>
    <row r="1482" spans="1:2" ht="15.75" x14ac:dyDescent="0.2">
      <c r="A1482" s="15"/>
      <c r="B1482" s="15"/>
    </row>
    <row r="1483" spans="1:2" ht="15.75" x14ac:dyDescent="0.2">
      <c r="A1483" s="15"/>
      <c r="B1483" s="15"/>
    </row>
    <row r="1484" spans="1:2" ht="15.75" x14ac:dyDescent="0.2">
      <c r="A1484" s="15"/>
      <c r="B1484" s="15"/>
    </row>
    <row r="1485" spans="1:2" ht="15.75" x14ac:dyDescent="0.2">
      <c r="A1485" s="15"/>
      <c r="B1485" s="15"/>
    </row>
    <row r="1486" spans="1:2" ht="15.75" x14ac:dyDescent="0.2">
      <c r="A1486" s="15"/>
      <c r="B1486" s="15"/>
    </row>
    <row r="1487" spans="1:2" ht="15.75" x14ac:dyDescent="0.2">
      <c r="A1487" s="15"/>
      <c r="B1487" s="15"/>
    </row>
    <row r="1488" spans="1:2" ht="15.75" x14ac:dyDescent="0.2">
      <c r="A1488" s="15"/>
      <c r="B1488" s="15"/>
    </row>
    <row r="1489" spans="1:2" ht="15.75" x14ac:dyDescent="0.2">
      <c r="A1489" s="15"/>
      <c r="B1489" s="15"/>
    </row>
    <row r="1490" spans="1:2" ht="15.75" x14ac:dyDescent="0.2">
      <c r="A1490" s="15"/>
      <c r="B1490" s="15"/>
    </row>
    <row r="1491" spans="1:2" ht="15.75" x14ac:dyDescent="0.2">
      <c r="A1491" s="15"/>
      <c r="B1491" s="15"/>
    </row>
    <row r="1492" spans="1:2" ht="15.75" x14ac:dyDescent="0.2">
      <c r="A1492" s="15"/>
      <c r="B1492" s="15"/>
    </row>
    <row r="1493" spans="1:2" ht="15.75" x14ac:dyDescent="0.2">
      <c r="A1493" s="15"/>
      <c r="B1493" s="15"/>
    </row>
    <row r="1494" spans="1:2" ht="15.75" x14ac:dyDescent="0.2">
      <c r="A1494" s="15"/>
      <c r="B1494" s="15"/>
    </row>
    <row r="1495" spans="1:2" ht="15.75" x14ac:dyDescent="0.2">
      <c r="A1495" s="15"/>
      <c r="B1495" s="15"/>
    </row>
    <row r="1496" spans="1:2" ht="15.75" x14ac:dyDescent="0.2">
      <c r="A1496" s="15"/>
      <c r="B1496" s="15"/>
    </row>
    <row r="1497" spans="1:2" ht="15.75" x14ac:dyDescent="0.2">
      <c r="A1497" s="15"/>
      <c r="B1497" s="15"/>
    </row>
    <row r="1498" spans="1:2" ht="15.75" x14ac:dyDescent="0.2">
      <c r="A1498" s="15"/>
      <c r="B1498" s="15"/>
    </row>
    <row r="1499" spans="1:2" ht="15.75" x14ac:dyDescent="0.2">
      <c r="A1499" s="15"/>
      <c r="B1499" s="15"/>
    </row>
    <row r="1500" spans="1:2" ht="15.75" x14ac:dyDescent="0.2">
      <c r="A1500" s="15"/>
      <c r="B1500" s="15"/>
    </row>
    <row r="1501" spans="1:2" ht="15.75" x14ac:dyDescent="0.2">
      <c r="A1501" s="15"/>
      <c r="B1501" s="15"/>
    </row>
    <row r="1502" spans="1:2" ht="15.75" x14ac:dyDescent="0.2">
      <c r="A1502" s="15"/>
      <c r="B1502" s="15"/>
    </row>
    <row r="1503" spans="1:2" ht="15.75" x14ac:dyDescent="0.2">
      <c r="A1503" s="15"/>
      <c r="B1503" s="15"/>
    </row>
    <row r="1504" spans="1:2" ht="15.75" x14ac:dyDescent="0.2">
      <c r="A1504" s="15"/>
      <c r="B1504" s="15"/>
    </row>
    <row r="1505" spans="1:2" ht="15.75" x14ac:dyDescent="0.2">
      <c r="A1505" s="15"/>
      <c r="B1505" s="15"/>
    </row>
    <row r="1506" spans="1:2" ht="15.75" x14ac:dyDescent="0.2">
      <c r="A1506" s="15"/>
      <c r="B1506" s="15"/>
    </row>
    <row r="1507" spans="1:2" ht="15.75" x14ac:dyDescent="0.2">
      <c r="A1507" s="15"/>
      <c r="B1507" s="15"/>
    </row>
    <row r="1508" spans="1:2" ht="15.75" x14ac:dyDescent="0.2">
      <c r="A1508" s="15"/>
      <c r="B1508" s="15"/>
    </row>
    <row r="1509" spans="1:2" ht="15.75" x14ac:dyDescent="0.2">
      <c r="A1509" s="15"/>
      <c r="B1509" s="15"/>
    </row>
    <row r="1510" spans="1:2" ht="15.75" x14ac:dyDescent="0.2">
      <c r="A1510" s="15"/>
      <c r="B1510" s="15"/>
    </row>
    <row r="1511" spans="1:2" ht="15.75" x14ac:dyDescent="0.2">
      <c r="A1511" s="15"/>
      <c r="B1511" s="15"/>
    </row>
    <row r="1512" spans="1:2" ht="15.75" x14ac:dyDescent="0.2">
      <c r="A1512" s="15"/>
      <c r="B1512" s="15"/>
    </row>
    <row r="1513" spans="1:2" ht="15.75" x14ac:dyDescent="0.2">
      <c r="A1513" s="15"/>
      <c r="B1513" s="15"/>
    </row>
    <row r="1514" spans="1:2" ht="15.75" x14ac:dyDescent="0.2">
      <c r="A1514" s="15"/>
      <c r="B1514" s="15"/>
    </row>
    <row r="1515" spans="1:2" ht="15.75" x14ac:dyDescent="0.2">
      <c r="A1515" s="15"/>
      <c r="B1515" s="15"/>
    </row>
    <row r="1516" spans="1:2" ht="15.75" x14ac:dyDescent="0.2">
      <c r="A1516" s="15"/>
      <c r="B1516" s="15"/>
    </row>
    <row r="1517" spans="1:2" ht="15.75" x14ac:dyDescent="0.2">
      <c r="A1517" s="15"/>
      <c r="B1517" s="15"/>
    </row>
    <row r="1518" spans="1:2" ht="15.75" x14ac:dyDescent="0.2">
      <c r="A1518" s="15"/>
      <c r="B1518" s="15"/>
    </row>
    <row r="1519" spans="1:2" ht="15.75" x14ac:dyDescent="0.2">
      <c r="A1519" s="15"/>
      <c r="B1519" s="15"/>
    </row>
    <row r="1520" spans="1:2" ht="15.75" x14ac:dyDescent="0.2">
      <c r="A1520" s="15"/>
      <c r="B1520" s="15"/>
    </row>
    <row r="1521" spans="1:2" ht="15.75" x14ac:dyDescent="0.2">
      <c r="A1521" s="15"/>
      <c r="B1521" s="15"/>
    </row>
    <row r="1522" spans="1:2" ht="15.75" x14ac:dyDescent="0.2">
      <c r="A1522" s="15"/>
      <c r="B1522" s="15"/>
    </row>
    <row r="1523" spans="1:2" ht="15.75" x14ac:dyDescent="0.2">
      <c r="A1523" s="15"/>
      <c r="B1523" s="15"/>
    </row>
    <row r="1524" spans="1:2" ht="15.75" x14ac:dyDescent="0.2">
      <c r="A1524" s="15"/>
      <c r="B1524" s="15"/>
    </row>
    <row r="1525" spans="1:2" ht="15.75" x14ac:dyDescent="0.2">
      <c r="A1525" s="15"/>
      <c r="B1525" s="15"/>
    </row>
    <row r="1526" spans="1:2" ht="15.75" x14ac:dyDescent="0.2">
      <c r="A1526" s="15"/>
      <c r="B1526" s="15"/>
    </row>
    <row r="1527" spans="1:2" ht="15.75" x14ac:dyDescent="0.2">
      <c r="A1527" s="15"/>
      <c r="B1527" s="15"/>
    </row>
    <row r="1528" spans="1:2" ht="15.75" x14ac:dyDescent="0.2">
      <c r="A1528" s="15"/>
      <c r="B1528" s="15"/>
    </row>
    <row r="1529" spans="1:2" ht="15.75" x14ac:dyDescent="0.2">
      <c r="A1529" s="15"/>
      <c r="B1529" s="15"/>
    </row>
    <row r="1530" spans="1:2" ht="15.75" x14ac:dyDescent="0.2">
      <c r="A1530" s="15"/>
      <c r="B1530" s="15"/>
    </row>
    <row r="1531" spans="1:2" ht="15.75" x14ac:dyDescent="0.2">
      <c r="A1531" s="15"/>
      <c r="B1531" s="15"/>
    </row>
    <row r="1532" spans="1:2" ht="15.75" x14ac:dyDescent="0.2">
      <c r="A1532" s="15"/>
      <c r="B1532" s="15"/>
    </row>
    <row r="1533" spans="1:2" ht="15.75" x14ac:dyDescent="0.2">
      <c r="A1533" s="15"/>
      <c r="B1533" s="15"/>
    </row>
    <row r="1534" spans="1:2" ht="15.75" x14ac:dyDescent="0.2">
      <c r="A1534" s="15"/>
      <c r="B1534" s="15"/>
    </row>
    <row r="1535" spans="1:2" ht="15.75" x14ac:dyDescent="0.2">
      <c r="A1535" s="15"/>
      <c r="B1535" s="15"/>
    </row>
    <row r="1536" spans="1:2" ht="15.75" x14ac:dyDescent="0.2">
      <c r="A1536" s="15"/>
      <c r="B1536" s="15"/>
    </row>
    <row r="1537" spans="1:2" ht="15.75" x14ac:dyDescent="0.2">
      <c r="A1537" s="15"/>
      <c r="B1537" s="15"/>
    </row>
    <row r="1538" spans="1:2" ht="15.75" x14ac:dyDescent="0.2">
      <c r="A1538" s="15"/>
      <c r="B1538" s="15"/>
    </row>
    <row r="1539" spans="1:2" ht="15.75" x14ac:dyDescent="0.2">
      <c r="A1539" s="15"/>
      <c r="B1539" s="15"/>
    </row>
    <row r="1540" spans="1:2" ht="15.75" x14ac:dyDescent="0.2">
      <c r="A1540" s="15"/>
      <c r="B1540" s="15"/>
    </row>
    <row r="1541" spans="1:2" ht="15.75" x14ac:dyDescent="0.2">
      <c r="A1541" s="15"/>
      <c r="B1541" s="15"/>
    </row>
    <row r="1542" spans="1:2" ht="15.75" x14ac:dyDescent="0.2">
      <c r="A1542" s="15"/>
      <c r="B1542" s="15"/>
    </row>
    <row r="1543" spans="1:2" ht="15.75" x14ac:dyDescent="0.2">
      <c r="A1543" s="15"/>
      <c r="B1543" s="15"/>
    </row>
    <row r="1544" spans="1:2" ht="15.75" x14ac:dyDescent="0.2">
      <c r="A1544" s="15"/>
      <c r="B1544" s="15"/>
    </row>
    <row r="1545" spans="1:2" ht="15.75" x14ac:dyDescent="0.2">
      <c r="A1545" s="15"/>
      <c r="B1545" s="15"/>
    </row>
    <row r="1546" spans="1:2" ht="15.75" x14ac:dyDescent="0.2">
      <c r="A1546" s="15"/>
      <c r="B1546" s="15"/>
    </row>
    <row r="1547" spans="1:2" ht="15.75" x14ac:dyDescent="0.2">
      <c r="A1547" s="15"/>
      <c r="B1547" s="15"/>
    </row>
    <row r="1548" spans="1:2" ht="15.75" x14ac:dyDescent="0.2">
      <c r="A1548" s="15"/>
      <c r="B1548" s="15"/>
    </row>
    <row r="1549" spans="1:2" ht="15.75" x14ac:dyDescent="0.2">
      <c r="A1549" s="15"/>
      <c r="B1549" s="15"/>
    </row>
    <row r="1550" spans="1:2" ht="15.75" x14ac:dyDescent="0.2">
      <c r="A1550" s="15"/>
      <c r="B1550" s="15"/>
    </row>
    <row r="1551" spans="1:2" ht="15.75" x14ac:dyDescent="0.2">
      <c r="A1551" s="15"/>
      <c r="B1551" s="15"/>
    </row>
    <row r="1552" spans="1:2" ht="15.75" x14ac:dyDescent="0.2">
      <c r="A1552" s="15"/>
      <c r="B1552" s="15"/>
    </row>
    <row r="1553" spans="1:2" ht="15.75" x14ac:dyDescent="0.2">
      <c r="A1553" s="15"/>
      <c r="B1553" s="15"/>
    </row>
    <row r="1554" spans="1:2" ht="15.75" x14ac:dyDescent="0.2">
      <c r="A1554" s="15"/>
      <c r="B1554" s="15"/>
    </row>
    <row r="1555" spans="1:2" ht="15.75" x14ac:dyDescent="0.2">
      <c r="A1555" s="15"/>
      <c r="B1555" s="15"/>
    </row>
    <row r="1556" spans="1:2" ht="15.75" x14ac:dyDescent="0.2">
      <c r="A1556" s="15"/>
      <c r="B1556" s="15"/>
    </row>
    <row r="1557" spans="1:2" ht="15.75" x14ac:dyDescent="0.2">
      <c r="A1557" s="15"/>
      <c r="B1557" s="15"/>
    </row>
    <row r="1558" spans="1:2" ht="15.75" x14ac:dyDescent="0.2">
      <c r="A1558" s="15"/>
      <c r="B1558" s="15"/>
    </row>
    <row r="1559" spans="1:2" ht="15.75" x14ac:dyDescent="0.2">
      <c r="A1559" s="15"/>
      <c r="B1559" s="15"/>
    </row>
    <row r="1560" spans="1:2" ht="15.75" x14ac:dyDescent="0.2">
      <c r="A1560" s="15"/>
      <c r="B1560" s="15"/>
    </row>
    <row r="1561" spans="1:2" ht="15.75" x14ac:dyDescent="0.2">
      <c r="A1561" s="15"/>
      <c r="B1561" s="15"/>
    </row>
    <row r="1562" spans="1:2" ht="15.75" x14ac:dyDescent="0.2">
      <c r="A1562" s="15"/>
      <c r="B1562" s="15"/>
    </row>
    <row r="1563" spans="1:2" ht="15.75" x14ac:dyDescent="0.2">
      <c r="A1563" s="15"/>
      <c r="B1563" s="15"/>
    </row>
    <row r="1564" spans="1:2" ht="15.75" x14ac:dyDescent="0.2">
      <c r="A1564" s="15"/>
      <c r="B1564" s="15"/>
    </row>
    <row r="1565" spans="1:2" ht="15.75" x14ac:dyDescent="0.2">
      <c r="A1565" s="15"/>
      <c r="B1565" s="15"/>
    </row>
    <row r="1566" spans="1:2" ht="15.75" x14ac:dyDescent="0.2">
      <c r="A1566" s="15"/>
      <c r="B1566" s="15"/>
    </row>
    <row r="1567" spans="1:2" ht="15.75" x14ac:dyDescent="0.2">
      <c r="A1567" s="15"/>
      <c r="B1567" s="15"/>
    </row>
    <row r="1568" spans="1:2" ht="15.75" x14ac:dyDescent="0.2">
      <c r="A1568" s="15"/>
      <c r="B1568" s="15"/>
    </row>
    <row r="1569" spans="1:2" ht="15.75" x14ac:dyDescent="0.2">
      <c r="A1569" s="15"/>
      <c r="B1569" s="15"/>
    </row>
    <row r="1570" spans="1:2" ht="15.75" x14ac:dyDescent="0.2">
      <c r="A1570" s="15"/>
      <c r="B1570" s="15"/>
    </row>
    <row r="1571" spans="1:2" ht="15.75" x14ac:dyDescent="0.2">
      <c r="A1571" s="15"/>
      <c r="B1571" s="15"/>
    </row>
    <row r="1572" spans="1:2" ht="15.75" x14ac:dyDescent="0.2">
      <c r="A1572" s="15"/>
      <c r="B1572" s="15"/>
    </row>
    <row r="1573" spans="1:2" ht="15.75" x14ac:dyDescent="0.2">
      <c r="A1573" s="15"/>
      <c r="B1573" s="15"/>
    </row>
    <row r="1574" spans="1:2" ht="15.75" x14ac:dyDescent="0.2">
      <c r="A1574" s="15"/>
      <c r="B1574" s="15"/>
    </row>
    <row r="1575" spans="1:2" ht="15.75" x14ac:dyDescent="0.2">
      <c r="A1575" s="15"/>
      <c r="B1575" s="15"/>
    </row>
    <row r="1576" spans="1:2" ht="15.75" x14ac:dyDescent="0.2">
      <c r="A1576" s="15"/>
      <c r="B1576" s="15"/>
    </row>
    <row r="1577" spans="1:2" ht="15.75" x14ac:dyDescent="0.2">
      <c r="A1577" s="15"/>
      <c r="B1577" s="15"/>
    </row>
    <row r="1578" spans="1:2" ht="15.75" x14ac:dyDescent="0.2">
      <c r="A1578" s="15"/>
      <c r="B1578" s="15"/>
    </row>
    <row r="1579" spans="1:2" ht="15.75" x14ac:dyDescent="0.2">
      <c r="A1579" s="15"/>
      <c r="B1579" s="15"/>
    </row>
    <row r="1580" spans="1:2" ht="15.75" x14ac:dyDescent="0.2">
      <c r="A1580" s="15"/>
      <c r="B1580" s="15"/>
    </row>
    <row r="1581" spans="1:2" ht="15.75" x14ac:dyDescent="0.2">
      <c r="A1581" s="15"/>
      <c r="B1581" s="15"/>
    </row>
    <row r="1582" spans="1:2" ht="15.75" x14ac:dyDescent="0.2">
      <c r="A1582" s="15"/>
      <c r="B1582" s="15"/>
    </row>
    <row r="1583" spans="1:2" ht="15.75" x14ac:dyDescent="0.2">
      <c r="A1583" s="15"/>
      <c r="B1583" s="15"/>
    </row>
    <row r="1584" spans="1:2" ht="15.75" x14ac:dyDescent="0.2">
      <c r="A1584" s="15"/>
      <c r="B1584" s="15"/>
    </row>
    <row r="1585" spans="1:2" ht="15.75" x14ac:dyDescent="0.2">
      <c r="A1585" s="15"/>
      <c r="B1585" s="15"/>
    </row>
    <row r="1586" spans="1:2" ht="15.75" x14ac:dyDescent="0.2">
      <c r="A1586" s="15"/>
      <c r="B1586" s="15"/>
    </row>
    <row r="1587" spans="1:2" ht="15.75" x14ac:dyDescent="0.2">
      <c r="A1587" s="15"/>
      <c r="B1587" s="15"/>
    </row>
    <row r="1588" spans="1:2" ht="15.75" x14ac:dyDescent="0.2">
      <c r="A1588" s="15"/>
      <c r="B1588" s="15"/>
    </row>
    <row r="1589" spans="1:2" ht="15.75" x14ac:dyDescent="0.2">
      <c r="A1589" s="15"/>
      <c r="B1589" s="15"/>
    </row>
    <row r="1590" spans="1:2" ht="15.75" x14ac:dyDescent="0.2">
      <c r="A1590" s="15"/>
      <c r="B1590" s="15"/>
    </row>
    <row r="1591" spans="1:2" ht="15.75" x14ac:dyDescent="0.2">
      <c r="A1591" s="15"/>
      <c r="B1591" s="15"/>
    </row>
    <row r="1592" spans="1:2" ht="15.75" x14ac:dyDescent="0.2">
      <c r="A1592" s="15"/>
      <c r="B1592" s="15"/>
    </row>
    <row r="1593" spans="1:2" ht="15.75" x14ac:dyDescent="0.2">
      <c r="A1593" s="15"/>
      <c r="B1593" s="15"/>
    </row>
    <row r="1594" spans="1:2" ht="15.75" x14ac:dyDescent="0.2">
      <c r="A1594" s="15"/>
      <c r="B1594" s="15"/>
    </row>
    <row r="1595" spans="1:2" ht="15.75" x14ac:dyDescent="0.2">
      <c r="A1595" s="15"/>
      <c r="B1595" s="15"/>
    </row>
    <row r="1596" spans="1:2" ht="15.75" x14ac:dyDescent="0.2">
      <c r="A1596" s="15"/>
      <c r="B1596" s="15"/>
    </row>
    <row r="1597" spans="1:2" ht="15.75" x14ac:dyDescent="0.2">
      <c r="A1597" s="15"/>
      <c r="B1597" s="15"/>
    </row>
    <row r="1598" spans="1:2" ht="15.75" x14ac:dyDescent="0.2">
      <c r="A1598" s="15"/>
      <c r="B1598" s="15"/>
    </row>
    <row r="1599" spans="1:2" ht="15.75" x14ac:dyDescent="0.2">
      <c r="A1599" s="15"/>
      <c r="B1599" s="15"/>
    </row>
    <row r="1600" spans="1:2" ht="15.75" x14ac:dyDescent="0.2">
      <c r="A1600" s="15"/>
      <c r="B1600" s="15"/>
    </row>
    <row r="1601" spans="1:2" ht="15.75" x14ac:dyDescent="0.2">
      <c r="A1601" s="15"/>
      <c r="B1601" s="15"/>
    </row>
    <row r="1602" spans="1:2" ht="15.75" x14ac:dyDescent="0.2">
      <c r="A1602" s="15"/>
      <c r="B1602" s="15"/>
    </row>
    <row r="1603" spans="1:2" ht="15.75" x14ac:dyDescent="0.2">
      <c r="A1603" s="15"/>
      <c r="B1603" s="15"/>
    </row>
    <row r="1604" spans="1:2" ht="15.75" x14ac:dyDescent="0.2">
      <c r="A1604" s="15"/>
      <c r="B1604" s="15"/>
    </row>
    <row r="1605" spans="1:2" ht="15.75" x14ac:dyDescent="0.2">
      <c r="A1605" s="15"/>
      <c r="B1605" s="15"/>
    </row>
    <row r="1606" spans="1:2" ht="15.75" x14ac:dyDescent="0.2">
      <c r="A1606" s="15"/>
      <c r="B1606" s="15"/>
    </row>
    <row r="1607" spans="1:2" ht="15.75" x14ac:dyDescent="0.2">
      <c r="A1607" s="15"/>
      <c r="B1607" s="15"/>
    </row>
    <row r="1608" spans="1:2" ht="15.75" x14ac:dyDescent="0.2">
      <c r="A1608" s="15"/>
      <c r="B1608" s="15"/>
    </row>
    <row r="1609" spans="1:2" ht="15.75" x14ac:dyDescent="0.2">
      <c r="A1609" s="15"/>
      <c r="B1609" s="15"/>
    </row>
    <row r="1610" spans="1:2" ht="15.75" x14ac:dyDescent="0.2">
      <c r="A1610" s="15"/>
      <c r="B1610" s="15"/>
    </row>
    <row r="1611" spans="1:2" ht="15.75" x14ac:dyDescent="0.2">
      <c r="A1611" s="15"/>
      <c r="B1611" s="15"/>
    </row>
    <row r="1612" spans="1:2" ht="15.75" x14ac:dyDescent="0.2">
      <c r="A1612" s="15"/>
      <c r="B1612" s="15"/>
    </row>
    <row r="1613" spans="1:2" ht="15.75" x14ac:dyDescent="0.2">
      <c r="A1613" s="15"/>
      <c r="B1613" s="15"/>
    </row>
    <row r="1614" spans="1:2" ht="15.75" x14ac:dyDescent="0.2">
      <c r="A1614" s="15"/>
      <c r="B1614" s="15"/>
    </row>
    <row r="1615" spans="1:2" ht="15.75" x14ac:dyDescent="0.2">
      <c r="A1615" s="15"/>
      <c r="B1615" s="15"/>
    </row>
    <row r="1616" spans="1:2" ht="15.75" x14ac:dyDescent="0.2">
      <c r="A1616" s="15"/>
      <c r="B1616" s="15"/>
    </row>
    <row r="1617" spans="1:2" ht="15.75" x14ac:dyDescent="0.2">
      <c r="A1617" s="15"/>
      <c r="B1617" s="15"/>
    </row>
    <row r="1618" spans="1:2" ht="15.75" x14ac:dyDescent="0.2">
      <c r="A1618" s="15"/>
      <c r="B1618" s="15"/>
    </row>
    <row r="1619" spans="1:2" ht="15.75" x14ac:dyDescent="0.2">
      <c r="A1619" s="15"/>
      <c r="B1619" s="15"/>
    </row>
    <row r="1620" spans="1:2" ht="15.75" x14ac:dyDescent="0.2">
      <c r="A1620" s="15"/>
      <c r="B1620" s="15"/>
    </row>
    <row r="1621" spans="1:2" ht="15.75" x14ac:dyDescent="0.2">
      <c r="A1621" s="15"/>
      <c r="B1621" s="15"/>
    </row>
    <row r="1622" spans="1:2" ht="15.75" x14ac:dyDescent="0.2">
      <c r="A1622" s="15"/>
      <c r="B1622" s="15"/>
    </row>
    <row r="1623" spans="1:2" ht="15.75" x14ac:dyDescent="0.2">
      <c r="A1623" s="15"/>
      <c r="B1623" s="15"/>
    </row>
    <row r="1624" spans="1:2" ht="15.75" x14ac:dyDescent="0.2">
      <c r="A1624" s="15"/>
      <c r="B1624" s="15"/>
    </row>
    <row r="1625" spans="1:2" ht="15.75" x14ac:dyDescent="0.2">
      <c r="A1625" s="15"/>
      <c r="B1625" s="15"/>
    </row>
    <row r="1626" spans="1:2" ht="15.75" x14ac:dyDescent="0.2">
      <c r="A1626" s="15"/>
      <c r="B1626" s="15"/>
    </row>
    <row r="1627" spans="1:2" ht="15.75" x14ac:dyDescent="0.2">
      <c r="A1627" s="15"/>
      <c r="B1627" s="15"/>
    </row>
    <row r="1628" spans="1:2" ht="15.75" x14ac:dyDescent="0.2">
      <c r="A1628" s="15"/>
      <c r="B1628" s="15"/>
    </row>
    <row r="1629" spans="1:2" ht="15.75" x14ac:dyDescent="0.2">
      <c r="A1629" s="15"/>
      <c r="B1629" s="15"/>
    </row>
    <row r="1630" spans="1:2" ht="15.75" x14ac:dyDescent="0.2">
      <c r="A1630" s="15"/>
      <c r="B1630" s="15"/>
    </row>
    <row r="1631" spans="1:2" ht="15.75" x14ac:dyDescent="0.2">
      <c r="A1631" s="15"/>
      <c r="B1631" s="15"/>
    </row>
    <row r="1632" spans="1:2" ht="15.75" x14ac:dyDescent="0.2">
      <c r="A1632" s="15"/>
      <c r="B1632" s="15"/>
    </row>
    <row r="1633" spans="1:2" ht="15.75" x14ac:dyDescent="0.2">
      <c r="A1633" s="15"/>
      <c r="B1633" s="15"/>
    </row>
    <row r="1634" spans="1:2" ht="15.75" x14ac:dyDescent="0.2">
      <c r="A1634" s="15"/>
      <c r="B1634" s="15"/>
    </row>
    <row r="1635" spans="1:2" ht="15.75" x14ac:dyDescent="0.2">
      <c r="A1635" s="15"/>
      <c r="B1635" s="15"/>
    </row>
    <row r="1636" spans="1:2" ht="15.75" x14ac:dyDescent="0.2">
      <c r="A1636" s="15"/>
      <c r="B1636" s="15"/>
    </row>
    <row r="1637" spans="1:2" ht="15.75" x14ac:dyDescent="0.2">
      <c r="A1637" s="15"/>
      <c r="B1637" s="15"/>
    </row>
    <row r="1638" spans="1:2" ht="15.75" x14ac:dyDescent="0.2">
      <c r="A1638" s="15"/>
      <c r="B1638" s="15"/>
    </row>
    <row r="1639" spans="1:2" ht="15.75" x14ac:dyDescent="0.2">
      <c r="A1639" s="15"/>
      <c r="B1639" s="15"/>
    </row>
    <row r="1640" spans="1:2" ht="15.75" x14ac:dyDescent="0.2">
      <c r="A1640" s="15"/>
      <c r="B1640" s="15"/>
    </row>
    <row r="1641" spans="1:2" ht="15.75" x14ac:dyDescent="0.2">
      <c r="A1641" s="15"/>
      <c r="B1641" s="15"/>
    </row>
    <row r="1642" spans="1:2" ht="15.75" x14ac:dyDescent="0.2">
      <c r="A1642" s="15"/>
      <c r="B1642" s="15"/>
    </row>
    <row r="1643" spans="1:2" ht="15.75" x14ac:dyDescent="0.2">
      <c r="A1643" s="15"/>
      <c r="B1643" s="15"/>
    </row>
    <row r="1644" spans="1:2" ht="15.75" x14ac:dyDescent="0.2">
      <c r="A1644" s="15"/>
      <c r="B1644" s="15"/>
    </row>
    <row r="1645" spans="1:2" ht="15.75" x14ac:dyDescent="0.2">
      <c r="A1645" s="15"/>
      <c r="B1645" s="15"/>
    </row>
    <row r="1646" spans="1:2" ht="15.75" x14ac:dyDescent="0.2">
      <c r="A1646" s="15"/>
      <c r="B1646" s="15"/>
    </row>
    <row r="1647" spans="1:2" ht="15.75" x14ac:dyDescent="0.2">
      <c r="A1647" s="15"/>
      <c r="B1647" s="15"/>
    </row>
    <row r="1648" spans="1:2" ht="15.75" x14ac:dyDescent="0.2">
      <c r="A1648" s="15"/>
      <c r="B1648" s="15"/>
    </row>
    <row r="1649" spans="1:2" ht="15.75" x14ac:dyDescent="0.2">
      <c r="A1649" s="15"/>
      <c r="B1649" s="15"/>
    </row>
    <row r="1650" spans="1:2" ht="15.75" x14ac:dyDescent="0.2">
      <c r="A1650" s="15"/>
      <c r="B1650" s="15"/>
    </row>
    <row r="1651" spans="1:2" ht="15.75" x14ac:dyDescent="0.2">
      <c r="A1651" s="15"/>
      <c r="B1651" s="15"/>
    </row>
    <row r="1652" spans="1:2" ht="15.75" x14ac:dyDescent="0.2">
      <c r="A1652" s="15"/>
      <c r="B1652" s="15"/>
    </row>
    <row r="1653" spans="1:2" ht="15.75" x14ac:dyDescent="0.2">
      <c r="A1653" s="15"/>
      <c r="B1653" s="15"/>
    </row>
    <row r="1654" spans="1:2" ht="15.75" x14ac:dyDescent="0.2">
      <c r="A1654" s="15"/>
      <c r="B1654" s="15"/>
    </row>
    <row r="1655" spans="1:2" ht="15.75" x14ac:dyDescent="0.2">
      <c r="A1655" s="15"/>
      <c r="B1655" s="15"/>
    </row>
    <row r="1656" spans="1:2" ht="15.75" x14ac:dyDescent="0.2">
      <c r="A1656" s="15"/>
      <c r="B1656" s="15"/>
    </row>
    <row r="1657" spans="1:2" ht="15.75" x14ac:dyDescent="0.2">
      <c r="A1657" s="15"/>
      <c r="B1657" s="15"/>
    </row>
    <row r="1658" spans="1:2" ht="15.75" x14ac:dyDescent="0.2">
      <c r="A1658" s="15"/>
      <c r="B1658" s="15"/>
    </row>
    <row r="1659" spans="1:2" ht="15.75" x14ac:dyDescent="0.2">
      <c r="A1659" s="15"/>
      <c r="B1659" s="15"/>
    </row>
    <row r="1660" spans="1:2" ht="15.75" x14ac:dyDescent="0.2">
      <c r="A1660" s="15"/>
      <c r="B1660" s="15"/>
    </row>
    <row r="1661" spans="1:2" ht="15.75" x14ac:dyDescent="0.2">
      <c r="A1661" s="15"/>
      <c r="B1661" s="15"/>
    </row>
    <row r="1662" spans="1:2" ht="15.75" x14ac:dyDescent="0.2">
      <c r="A1662" s="15"/>
      <c r="B1662" s="15"/>
    </row>
    <row r="1663" spans="1:2" ht="15.75" x14ac:dyDescent="0.2">
      <c r="A1663" s="15"/>
      <c r="B1663" s="15"/>
    </row>
    <row r="1664" spans="1:2" ht="15.75" x14ac:dyDescent="0.2">
      <c r="A1664" s="15"/>
      <c r="B1664" s="15"/>
    </row>
    <row r="1665" spans="1:2" ht="15.75" x14ac:dyDescent="0.2">
      <c r="A1665" s="15"/>
      <c r="B1665" s="15"/>
    </row>
    <row r="1666" spans="1:2" ht="15.75" x14ac:dyDescent="0.2">
      <c r="A1666" s="15"/>
      <c r="B1666" s="15"/>
    </row>
    <row r="1667" spans="1:2" ht="15.75" x14ac:dyDescent="0.2">
      <c r="A1667" s="15"/>
      <c r="B1667" s="15"/>
    </row>
    <row r="1668" spans="1:2" ht="15.75" x14ac:dyDescent="0.2">
      <c r="A1668" s="15"/>
      <c r="B1668" s="15"/>
    </row>
    <row r="1669" spans="1:2" ht="15.75" x14ac:dyDescent="0.2">
      <c r="A1669" s="15"/>
      <c r="B1669" s="15"/>
    </row>
    <row r="1670" spans="1:2" ht="15.75" x14ac:dyDescent="0.2">
      <c r="A1670" s="15"/>
      <c r="B1670" s="15"/>
    </row>
    <row r="1671" spans="1:2" ht="15.75" x14ac:dyDescent="0.2">
      <c r="A1671" s="15"/>
      <c r="B1671" s="15"/>
    </row>
    <row r="1672" spans="1:2" ht="15.75" x14ac:dyDescent="0.2">
      <c r="A1672" s="15"/>
      <c r="B1672" s="15"/>
    </row>
    <row r="1673" spans="1:2" ht="15.75" x14ac:dyDescent="0.2">
      <c r="A1673" s="15"/>
      <c r="B1673" s="15"/>
    </row>
    <row r="1674" spans="1:2" ht="15.75" x14ac:dyDescent="0.2">
      <c r="A1674" s="15"/>
      <c r="B1674" s="15"/>
    </row>
    <row r="1675" spans="1:2" ht="15.75" x14ac:dyDescent="0.2">
      <c r="A1675" s="15"/>
      <c r="B1675" s="15"/>
    </row>
    <row r="1676" spans="1:2" ht="15.75" x14ac:dyDescent="0.2">
      <c r="A1676" s="15"/>
      <c r="B1676" s="15"/>
    </row>
    <row r="1677" spans="1:2" ht="15.75" x14ac:dyDescent="0.2">
      <c r="A1677" s="15"/>
      <c r="B1677" s="15"/>
    </row>
    <row r="1678" spans="1:2" ht="15.75" x14ac:dyDescent="0.2">
      <c r="A1678" s="15"/>
      <c r="B1678" s="15"/>
    </row>
    <row r="1679" spans="1:2" ht="15.75" x14ac:dyDescent="0.2">
      <c r="A1679" s="15"/>
      <c r="B1679" s="15"/>
    </row>
    <row r="1680" spans="1:2" ht="15.75" x14ac:dyDescent="0.2">
      <c r="A1680" s="15"/>
      <c r="B1680" s="15"/>
    </row>
    <row r="1681" spans="1:2" ht="15.75" x14ac:dyDescent="0.2">
      <c r="A1681" s="15"/>
      <c r="B1681" s="15"/>
    </row>
    <row r="1682" spans="1:2" ht="15.75" x14ac:dyDescent="0.2">
      <c r="A1682" s="15"/>
      <c r="B1682" s="15"/>
    </row>
    <row r="1683" spans="1:2" ht="15.75" x14ac:dyDescent="0.2">
      <c r="A1683" s="15"/>
      <c r="B1683" s="15"/>
    </row>
    <row r="1684" spans="1:2" ht="15.75" x14ac:dyDescent="0.2">
      <c r="A1684" s="15"/>
      <c r="B1684" s="15"/>
    </row>
    <row r="1685" spans="1:2" ht="15.75" x14ac:dyDescent="0.2">
      <c r="A1685" s="15"/>
      <c r="B1685" s="15"/>
    </row>
    <row r="1686" spans="1:2" ht="15.75" x14ac:dyDescent="0.2">
      <c r="A1686" s="15"/>
      <c r="B1686" s="15"/>
    </row>
    <row r="1687" spans="1:2" ht="15.75" x14ac:dyDescent="0.2">
      <c r="A1687" s="15"/>
      <c r="B1687" s="15"/>
    </row>
    <row r="1688" spans="1:2" ht="15.75" x14ac:dyDescent="0.2">
      <c r="A1688" s="15"/>
      <c r="B1688" s="15"/>
    </row>
    <row r="1689" spans="1:2" ht="15.75" x14ac:dyDescent="0.2">
      <c r="A1689" s="15"/>
      <c r="B1689" s="15"/>
    </row>
    <row r="1690" spans="1:2" ht="15.75" x14ac:dyDescent="0.2">
      <c r="A1690" s="15"/>
      <c r="B1690" s="15"/>
    </row>
    <row r="1691" spans="1:2" ht="15.75" x14ac:dyDescent="0.2">
      <c r="A1691" s="15"/>
      <c r="B1691" s="15"/>
    </row>
    <row r="1692" spans="1:2" ht="15.75" x14ac:dyDescent="0.2">
      <c r="A1692" s="15"/>
      <c r="B1692" s="15"/>
    </row>
    <row r="1693" spans="1:2" ht="15.75" x14ac:dyDescent="0.2">
      <c r="A1693" s="15"/>
      <c r="B1693" s="15"/>
    </row>
    <row r="1694" spans="1:2" ht="15.75" x14ac:dyDescent="0.2">
      <c r="A1694" s="15"/>
      <c r="B1694" s="15"/>
    </row>
    <row r="1695" spans="1:2" ht="15.75" x14ac:dyDescent="0.2">
      <c r="A1695" s="15"/>
      <c r="B1695" s="15"/>
    </row>
    <row r="1696" spans="1:2" ht="15.75" x14ac:dyDescent="0.2">
      <c r="A1696" s="15"/>
      <c r="B1696" s="15"/>
    </row>
    <row r="1697" spans="1:2" ht="15.75" x14ac:dyDescent="0.2">
      <c r="A1697" s="15"/>
      <c r="B1697" s="15"/>
    </row>
    <row r="1698" spans="1:2" ht="15.75" x14ac:dyDescent="0.2">
      <c r="A1698" s="15"/>
      <c r="B1698" s="15"/>
    </row>
    <row r="1699" spans="1:2" ht="15.75" x14ac:dyDescent="0.2">
      <c r="A1699" s="15"/>
      <c r="B1699" s="15"/>
    </row>
    <row r="1700" spans="1:2" ht="15.75" x14ac:dyDescent="0.2">
      <c r="A1700" s="15"/>
      <c r="B1700" s="15"/>
    </row>
    <row r="1701" spans="1:2" ht="15.75" x14ac:dyDescent="0.2">
      <c r="A1701" s="15"/>
      <c r="B1701" s="15"/>
    </row>
    <row r="1702" spans="1:2" ht="15.75" x14ac:dyDescent="0.2">
      <c r="A1702" s="15"/>
      <c r="B1702" s="15"/>
    </row>
    <row r="1703" spans="1:2" ht="15.75" x14ac:dyDescent="0.2">
      <c r="A1703" s="15"/>
      <c r="B1703" s="15"/>
    </row>
    <row r="1704" spans="1:2" ht="15.75" x14ac:dyDescent="0.2">
      <c r="A1704" s="15"/>
      <c r="B1704" s="15"/>
    </row>
    <row r="1705" spans="1:2" ht="15.75" x14ac:dyDescent="0.2">
      <c r="A1705" s="15"/>
      <c r="B1705" s="15"/>
    </row>
    <row r="1706" spans="1:2" ht="15.75" x14ac:dyDescent="0.2">
      <c r="A1706" s="15"/>
      <c r="B1706" s="15"/>
    </row>
    <row r="1707" spans="1:2" ht="15.75" x14ac:dyDescent="0.2">
      <c r="A1707" s="15"/>
      <c r="B1707" s="15"/>
    </row>
    <row r="1708" spans="1:2" ht="15.75" x14ac:dyDescent="0.2">
      <c r="A1708" s="15"/>
      <c r="B1708" s="15"/>
    </row>
    <row r="1709" spans="1:2" ht="15.75" x14ac:dyDescent="0.2">
      <c r="A1709" s="15"/>
      <c r="B1709" s="15"/>
    </row>
    <row r="1710" spans="1:2" ht="15.75" x14ac:dyDescent="0.2">
      <c r="A1710" s="15"/>
      <c r="B1710" s="15"/>
    </row>
    <row r="1711" spans="1:2" ht="15.75" x14ac:dyDescent="0.2">
      <c r="A1711" s="15"/>
      <c r="B1711" s="15"/>
    </row>
    <row r="1712" spans="1:2" ht="15.75" x14ac:dyDescent="0.2">
      <c r="A1712" s="15"/>
      <c r="B1712" s="15"/>
    </row>
    <row r="1713" spans="1:2" ht="15.75" x14ac:dyDescent="0.2">
      <c r="A1713" s="15"/>
      <c r="B1713" s="15"/>
    </row>
    <row r="1714" spans="1:2" ht="15.75" x14ac:dyDescent="0.2">
      <c r="A1714" s="15"/>
      <c r="B1714" s="15"/>
    </row>
    <row r="1715" spans="1:2" ht="15.75" x14ac:dyDescent="0.2">
      <c r="A1715" s="15"/>
      <c r="B1715" s="15"/>
    </row>
    <row r="1716" spans="1:2" ht="15.75" x14ac:dyDescent="0.2">
      <c r="A1716" s="15"/>
      <c r="B1716" s="15"/>
    </row>
    <row r="1717" spans="1:2" ht="15.75" x14ac:dyDescent="0.2">
      <c r="A1717" s="15"/>
      <c r="B1717" s="15"/>
    </row>
    <row r="1718" spans="1:2" ht="15.75" x14ac:dyDescent="0.2">
      <c r="A1718" s="15"/>
      <c r="B1718" s="15"/>
    </row>
    <row r="1719" spans="1:2" ht="15.75" x14ac:dyDescent="0.2">
      <c r="A1719" s="15"/>
      <c r="B1719" s="15"/>
    </row>
    <row r="1720" spans="1:2" ht="15.75" x14ac:dyDescent="0.2">
      <c r="A1720" s="15"/>
      <c r="B1720" s="15"/>
    </row>
    <row r="1721" spans="1:2" ht="15.75" x14ac:dyDescent="0.2">
      <c r="A1721" s="15"/>
      <c r="B1721" s="15"/>
    </row>
    <row r="1722" spans="1:2" ht="15.75" x14ac:dyDescent="0.2">
      <c r="A1722" s="15"/>
      <c r="B1722" s="15"/>
    </row>
    <row r="1723" spans="1:2" ht="15.75" x14ac:dyDescent="0.2">
      <c r="A1723" s="15"/>
      <c r="B1723" s="15"/>
    </row>
    <row r="1724" spans="1:2" ht="15.75" x14ac:dyDescent="0.2">
      <c r="A1724" s="15"/>
      <c r="B1724" s="15"/>
    </row>
    <row r="1725" spans="1:2" ht="15.75" x14ac:dyDescent="0.2">
      <c r="A1725" s="15"/>
      <c r="B1725" s="15"/>
    </row>
    <row r="1726" spans="1:2" ht="15.75" x14ac:dyDescent="0.2">
      <c r="A1726" s="15"/>
      <c r="B1726" s="15"/>
    </row>
    <row r="1727" spans="1:2" ht="15.75" x14ac:dyDescent="0.2">
      <c r="A1727" s="15"/>
      <c r="B1727" s="15"/>
    </row>
    <row r="1728" spans="1:2" ht="15.75" x14ac:dyDescent="0.2">
      <c r="A1728" s="15"/>
      <c r="B1728" s="15"/>
    </row>
    <row r="1729" spans="1:2" ht="15.75" x14ac:dyDescent="0.2">
      <c r="A1729" s="15"/>
      <c r="B1729" s="15"/>
    </row>
    <row r="1730" spans="1:2" ht="15.75" x14ac:dyDescent="0.2">
      <c r="A1730" s="15"/>
      <c r="B1730" s="15"/>
    </row>
    <row r="1731" spans="1:2" ht="15.75" x14ac:dyDescent="0.2">
      <c r="A1731" s="15"/>
      <c r="B1731" s="15"/>
    </row>
    <row r="1732" spans="1:2" ht="15.75" x14ac:dyDescent="0.2">
      <c r="A1732" s="15"/>
      <c r="B1732" s="15"/>
    </row>
    <row r="1733" spans="1:2" ht="15.75" x14ac:dyDescent="0.2">
      <c r="A1733" s="15"/>
      <c r="B1733" s="15"/>
    </row>
    <row r="1734" spans="1:2" ht="15.75" x14ac:dyDescent="0.2">
      <c r="A1734" s="15"/>
      <c r="B1734" s="15"/>
    </row>
    <row r="1735" spans="1:2" ht="15.75" x14ac:dyDescent="0.2">
      <c r="A1735" s="15"/>
      <c r="B1735" s="15"/>
    </row>
    <row r="1736" spans="1:2" ht="15.75" x14ac:dyDescent="0.2">
      <c r="A1736" s="15"/>
      <c r="B1736" s="15"/>
    </row>
    <row r="1737" spans="1:2" ht="15.75" x14ac:dyDescent="0.2">
      <c r="A1737" s="15"/>
      <c r="B1737" s="15"/>
    </row>
    <row r="1738" spans="1:2" ht="15.75" x14ac:dyDescent="0.2">
      <c r="A1738" s="15"/>
      <c r="B1738" s="15"/>
    </row>
    <row r="1739" spans="1:2" ht="15.75" x14ac:dyDescent="0.2">
      <c r="A1739" s="15"/>
      <c r="B1739" s="15"/>
    </row>
    <row r="1740" spans="1:2" ht="15.75" x14ac:dyDescent="0.2">
      <c r="A1740" s="15"/>
      <c r="B1740" s="15"/>
    </row>
    <row r="1741" spans="1:2" ht="15.75" x14ac:dyDescent="0.2">
      <c r="A1741" s="15"/>
      <c r="B1741" s="15"/>
    </row>
    <row r="1742" spans="1:2" ht="15.75" x14ac:dyDescent="0.2">
      <c r="A1742" s="15"/>
      <c r="B1742" s="15"/>
    </row>
    <row r="1743" spans="1:2" ht="15.75" x14ac:dyDescent="0.2">
      <c r="A1743" s="15"/>
      <c r="B1743" s="15"/>
    </row>
    <row r="1744" spans="1:2" ht="15.75" x14ac:dyDescent="0.2">
      <c r="A1744" s="15"/>
      <c r="B1744" s="15"/>
    </row>
    <row r="1745" spans="1:2" ht="15.75" x14ac:dyDescent="0.2">
      <c r="A1745" s="15"/>
      <c r="B1745" s="15"/>
    </row>
    <row r="1746" spans="1:2" ht="15.75" x14ac:dyDescent="0.2">
      <c r="A1746" s="15"/>
      <c r="B1746" s="15"/>
    </row>
    <row r="1747" spans="1:2" ht="15.75" x14ac:dyDescent="0.2">
      <c r="A1747" s="15"/>
      <c r="B1747" s="15"/>
    </row>
    <row r="1748" spans="1:2" ht="15.75" x14ac:dyDescent="0.2">
      <c r="A1748" s="15"/>
      <c r="B1748" s="15"/>
    </row>
    <row r="1749" spans="1:2" ht="15.75" x14ac:dyDescent="0.2">
      <c r="A1749" s="15"/>
      <c r="B1749" s="15"/>
    </row>
    <row r="1750" spans="1:2" ht="15.75" x14ac:dyDescent="0.2">
      <c r="A1750" s="15"/>
      <c r="B1750" s="15"/>
    </row>
    <row r="1751" spans="1:2" ht="15.75" x14ac:dyDescent="0.2">
      <c r="A1751" s="15"/>
      <c r="B1751" s="15"/>
    </row>
    <row r="1752" spans="1:2" ht="15.75" x14ac:dyDescent="0.2">
      <c r="A1752" s="15"/>
      <c r="B1752" s="15"/>
    </row>
    <row r="1753" spans="1:2" ht="15.75" x14ac:dyDescent="0.2">
      <c r="A1753" s="15"/>
      <c r="B1753" s="15"/>
    </row>
    <row r="1754" spans="1:2" ht="15.75" x14ac:dyDescent="0.2">
      <c r="A1754" s="15"/>
      <c r="B1754" s="15"/>
    </row>
    <row r="1755" spans="1:2" ht="15.75" x14ac:dyDescent="0.2">
      <c r="A1755" s="15"/>
      <c r="B1755" s="15"/>
    </row>
    <row r="1756" spans="1:2" ht="15.75" x14ac:dyDescent="0.2">
      <c r="A1756" s="15"/>
      <c r="B1756" s="15"/>
    </row>
    <row r="1757" spans="1:2" ht="15.75" x14ac:dyDescent="0.2">
      <c r="A1757" s="15"/>
      <c r="B1757" s="15"/>
    </row>
    <row r="1758" spans="1:2" ht="15.75" x14ac:dyDescent="0.2">
      <c r="A1758" s="15"/>
      <c r="B1758" s="15"/>
    </row>
    <row r="1759" spans="1:2" ht="15.75" x14ac:dyDescent="0.2">
      <c r="A1759" s="15"/>
      <c r="B1759" s="15"/>
    </row>
    <row r="1760" spans="1:2" ht="15.75" x14ac:dyDescent="0.2">
      <c r="A1760" s="15"/>
      <c r="B1760" s="15"/>
    </row>
    <row r="1761" spans="1:2" ht="15.75" x14ac:dyDescent="0.2">
      <c r="A1761" s="15"/>
      <c r="B1761" s="15"/>
    </row>
    <row r="1762" spans="1:2" ht="15.75" x14ac:dyDescent="0.2">
      <c r="A1762" s="15"/>
      <c r="B1762" s="15"/>
    </row>
    <row r="1763" spans="1:2" ht="15.75" x14ac:dyDescent="0.2">
      <c r="A1763" s="15"/>
      <c r="B1763" s="15"/>
    </row>
    <row r="1764" spans="1:2" ht="15.75" x14ac:dyDescent="0.2">
      <c r="A1764" s="15"/>
      <c r="B1764" s="15"/>
    </row>
    <row r="1765" spans="1:2" ht="15.75" x14ac:dyDescent="0.2">
      <c r="A1765" s="15"/>
      <c r="B1765" s="15"/>
    </row>
    <row r="1766" spans="1:2" ht="15.75" x14ac:dyDescent="0.2">
      <c r="A1766" s="15"/>
      <c r="B1766" s="15"/>
    </row>
    <row r="1767" spans="1:2" ht="15.75" x14ac:dyDescent="0.2">
      <c r="A1767" s="15"/>
      <c r="B1767" s="15"/>
    </row>
    <row r="1768" spans="1:2" ht="15.75" x14ac:dyDescent="0.2">
      <c r="A1768" s="15"/>
      <c r="B1768" s="15"/>
    </row>
    <row r="1769" spans="1:2" ht="15.75" x14ac:dyDescent="0.2">
      <c r="A1769" s="15"/>
      <c r="B1769" s="15"/>
    </row>
    <row r="1770" spans="1:2" ht="15.75" x14ac:dyDescent="0.2">
      <c r="A1770" s="15"/>
      <c r="B1770" s="15"/>
    </row>
    <row r="1771" spans="1:2" ht="15.75" x14ac:dyDescent="0.2">
      <c r="A1771" s="15"/>
      <c r="B1771" s="15"/>
    </row>
    <row r="1772" spans="1:2" ht="15.75" x14ac:dyDescent="0.2">
      <c r="A1772" s="15"/>
      <c r="B1772" s="15"/>
    </row>
    <row r="1773" spans="1:2" ht="15.75" x14ac:dyDescent="0.2">
      <c r="A1773" s="15"/>
      <c r="B1773" s="15"/>
    </row>
    <row r="1774" spans="1:2" ht="15.75" x14ac:dyDescent="0.2">
      <c r="A1774" s="15"/>
      <c r="B1774" s="15"/>
    </row>
    <row r="1775" spans="1:2" ht="15.75" x14ac:dyDescent="0.2">
      <c r="A1775" s="15"/>
      <c r="B1775" s="15"/>
    </row>
    <row r="1776" spans="1:2" ht="15.75" x14ac:dyDescent="0.2">
      <c r="A1776" s="15"/>
      <c r="B1776" s="15"/>
    </row>
    <row r="1777" spans="1:2" ht="15.75" x14ac:dyDescent="0.2">
      <c r="A1777" s="15"/>
      <c r="B1777" s="15"/>
    </row>
    <row r="1778" spans="1:2" ht="15.75" x14ac:dyDescent="0.2">
      <c r="A1778" s="15"/>
      <c r="B1778" s="15"/>
    </row>
    <row r="1779" spans="1:2" ht="15.75" x14ac:dyDescent="0.2">
      <c r="A1779" s="15"/>
      <c r="B1779" s="15"/>
    </row>
    <row r="1780" spans="1:2" ht="15.75" x14ac:dyDescent="0.2">
      <c r="A1780" s="15"/>
      <c r="B1780" s="15"/>
    </row>
    <row r="1781" spans="1:2" ht="15.75" x14ac:dyDescent="0.2">
      <c r="A1781" s="15"/>
      <c r="B1781" s="15"/>
    </row>
    <row r="1782" spans="1:2" ht="15.75" x14ac:dyDescent="0.2">
      <c r="A1782" s="15"/>
      <c r="B1782" s="15"/>
    </row>
    <row r="1783" spans="1:2" ht="15.75" x14ac:dyDescent="0.2">
      <c r="A1783" s="15"/>
      <c r="B1783" s="15"/>
    </row>
    <row r="1784" spans="1:2" ht="15.75" x14ac:dyDescent="0.2">
      <c r="A1784" s="15"/>
      <c r="B1784" s="15"/>
    </row>
    <row r="1785" spans="1:2" ht="15.75" x14ac:dyDescent="0.2">
      <c r="A1785" s="15"/>
      <c r="B1785" s="15"/>
    </row>
    <row r="1786" spans="1:2" ht="15.75" x14ac:dyDescent="0.2">
      <c r="A1786" s="15"/>
      <c r="B1786" s="15"/>
    </row>
    <row r="1787" spans="1:2" ht="15.75" x14ac:dyDescent="0.2">
      <c r="A1787" s="15"/>
      <c r="B1787" s="15"/>
    </row>
    <row r="1788" spans="1:2" ht="15.75" x14ac:dyDescent="0.2">
      <c r="A1788" s="15"/>
      <c r="B1788" s="15"/>
    </row>
    <row r="1789" spans="1:2" ht="15.75" x14ac:dyDescent="0.2">
      <c r="A1789" s="15"/>
      <c r="B1789" s="15"/>
    </row>
    <row r="1790" spans="1:2" ht="15.75" x14ac:dyDescent="0.2">
      <c r="A1790" s="15"/>
      <c r="B1790" s="15"/>
    </row>
    <row r="1791" spans="1:2" ht="15.75" x14ac:dyDescent="0.2">
      <c r="A1791" s="15"/>
      <c r="B1791" s="15"/>
    </row>
    <row r="1792" spans="1:2" ht="15.75" x14ac:dyDescent="0.2">
      <c r="A1792" s="15"/>
      <c r="B1792" s="15"/>
    </row>
    <row r="1793" spans="1:2" ht="15.75" x14ac:dyDescent="0.2">
      <c r="A1793" s="15"/>
      <c r="B1793" s="15"/>
    </row>
    <row r="1794" spans="1:2" ht="15.75" x14ac:dyDescent="0.2">
      <c r="A1794" s="15"/>
      <c r="B1794" s="15"/>
    </row>
    <row r="1795" spans="1:2" ht="15.75" x14ac:dyDescent="0.2">
      <c r="A1795" s="15"/>
      <c r="B1795" s="15"/>
    </row>
    <row r="1796" spans="1:2" ht="15.75" x14ac:dyDescent="0.2">
      <c r="A1796" s="15"/>
      <c r="B1796" s="15"/>
    </row>
    <row r="1797" spans="1:2" ht="15.75" x14ac:dyDescent="0.2">
      <c r="A1797" s="15"/>
      <c r="B1797" s="15"/>
    </row>
    <row r="1798" spans="1:2" ht="15.75" x14ac:dyDescent="0.2">
      <c r="A1798" s="15"/>
      <c r="B1798" s="15"/>
    </row>
    <row r="1799" spans="1:2" ht="15.75" x14ac:dyDescent="0.2">
      <c r="A1799" s="15"/>
      <c r="B1799" s="15"/>
    </row>
    <row r="1800" spans="1:2" ht="15.75" x14ac:dyDescent="0.2">
      <c r="A1800" s="15"/>
      <c r="B1800" s="15"/>
    </row>
    <row r="1801" spans="1:2" ht="15.75" x14ac:dyDescent="0.2">
      <c r="A1801" s="15"/>
      <c r="B1801" s="15"/>
    </row>
    <row r="1802" spans="1:2" ht="15.75" x14ac:dyDescent="0.2">
      <c r="A1802" s="15"/>
      <c r="B1802" s="15"/>
    </row>
    <row r="1803" spans="1:2" ht="15.75" x14ac:dyDescent="0.2">
      <c r="A1803" s="15"/>
      <c r="B1803" s="15"/>
    </row>
    <row r="1804" spans="1:2" ht="15.75" x14ac:dyDescent="0.2">
      <c r="A1804" s="15"/>
      <c r="B1804" s="15"/>
    </row>
    <row r="1805" spans="1:2" ht="15.75" x14ac:dyDescent="0.2">
      <c r="A1805" s="15"/>
      <c r="B1805" s="15"/>
    </row>
    <row r="1806" spans="1:2" ht="15.75" x14ac:dyDescent="0.2">
      <c r="A1806" s="15"/>
      <c r="B1806" s="15"/>
    </row>
    <row r="1807" spans="1:2" ht="15.75" x14ac:dyDescent="0.2">
      <c r="A1807" s="15"/>
      <c r="B1807" s="15"/>
    </row>
    <row r="1808" spans="1:2" ht="15.75" x14ac:dyDescent="0.2">
      <c r="A1808" s="15"/>
      <c r="B1808" s="15"/>
    </row>
    <row r="1809" spans="1:2" ht="15.75" x14ac:dyDescent="0.2">
      <c r="A1809" s="15"/>
      <c r="B1809" s="15"/>
    </row>
    <row r="1810" spans="1:2" ht="15.75" x14ac:dyDescent="0.2">
      <c r="A1810" s="15"/>
      <c r="B1810" s="15"/>
    </row>
    <row r="1811" spans="1:2" ht="15.75" x14ac:dyDescent="0.2">
      <c r="A1811" s="15"/>
      <c r="B1811" s="15"/>
    </row>
    <row r="1812" spans="1:2" ht="15.75" x14ac:dyDescent="0.2">
      <c r="A1812" s="15"/>
      <c r="B1812" s="15"/>
    </row>
    <row r="1813" spans="1:2" ht="15.75" x14ac:dyDescent="0.2">
      <c r="A1813" s="15"/>
      <c r="B1813" s="15"/>
    </row>
    <row r="1814" spans="1:2" ht="15.75" x14ac:dyDescent="0.2">
      <c r="A1814" s="15"/>
      <c r="B1814" s="15"/>
    </row>
    <row r="1815" spans="1:2" ht="15.75" x14ac:dyDescent="0.2">
      <c r="A1815" s="15"/>
      <c r="B1815" s="15"/>
    </row>
    <row r="1816" spans="1:2" ht="15.75" x14ac:dyDescent="0.2">
      <c r="A1816" s="15"/>
      <c r="B1816" s="15"/>
    </row>
    <row r="1817" spans="1:2" ht="15.75" x14ac:dyDescent="0.2">
      <c r="A1817" s="15"/>
      <c r="B1817" s="15"/>
    </row>
    <row r="1818" spans="1:2" ht="15.75" x14ac:dyDescent="0.2">
      <c r="A1818" s="15"/>
      <c r="B1818" s="15"/>
    </row>
    <row r="1819" spans="1:2" ht="15.75" x14ac:dyDescent="0.2">
      <c r="A1819" s="15"/>
      <c r="B1819" s="15"/>
    </row>
    <row r="1820" spans="1:2" ht="15.75" x14ac:dyDescent="0.2">
      <c r="A1820" s="15"/>
      <c r="B1820" s="15"/>
    </row>
    <row r="1821" spans="1:2" ht="15.75" x14ac:dyDescent="0.2">
      <c r="A1821" s="15"/>
      <c r="B1821" s="15"/>
    </row>
    <row r="1822" spans="1:2" ht="15.75" x14ac:dyDescent="0.2">
      <c r="A1822" s="15"/>
      <c r="B1822" s="15"/>
    </row>
    <row r="1823" spans="1:2" ht="15.75" x14ac:dyDescent="0.2">
      <c r="A1823" s="15"/>
      <c r="B1823" s="15"/>
    </row>
    <row r="1824" spans="1:2" ht="15.75" x14ac:dyDescent="0.2">
      <c r="A1824" s="15"/>
      <c r="B1824" s="15"/>
    </row>
    <row r="1825" spans="1:2" ht="15.75" x14ac:dyDescent="0.2">
      <c r="A1825" s="15"/>
      <c r="B1825" s="15"/>
    </row>
    <row r="1826" spans="1:2" ht="15.75" x14ac:dyDescent="0.2">
      <c r="A1826" s="15"/>
      <c r="B1826" s="15"/>
    </row>
    <row r="1827" spans="1:2" ht="15.75" x14ac:dyDescent="0.2">
      <c r="A1827" s="15"/>
      <c r="B1827" s="15"/>
    </row>
    <row r="1828" spans="1:2" ht="15.75" x14ac:dyDescent="0.2">
      <c r="A1828" s="15"/>
      <c r="B1828" s="15"/>
    </row>
    <row r="1829" spans="1:2" ht="15.75" x14ac:dyDescent="0.2">
      <c r="A1829" s="15"/>
      <c r="B1829" s="15"/>
    </row>
    <row r="1830" spans="1:2" ht="15.75" x14ac:dyDescent="0.2">
      <c r="A1830" s="15"/>
      <c r="B1830" s="15"/>
    </row>
    <row r="1831" spans="1:2" ht="15.75" x14ac:dyDescent="0.2">
      <c r="A1831" s="15"/>
      <c r="B1831" s="15"/>
    </row>
    <row r="1832" spans="1:2" ht="15.75" x14ac:dyDescent="0.2">
      <c r="A1832" s="15"/>
      <c r="B1832" s="15"/>
    </row>
    <row r="1833" spans="1:2" ht="15.75" x14ac:dyDescent="0.2">
      <c r="A1833" s="15"/>
    </row>
  </sheetData>
  <mergeCells count="5">
    <mergeCell ref="B6:F6"/>
    <mergeCell ref="A16:B16"/>
    <mergeCell ref="A1:F1"/>
    <mergeCell ref="A3:F3"/>
    <mergeCell ref="A4:F4"/>
  </mergeCells>
  <phoneticPr fontId="20" type="noConversion"/>
  <printOptions horizontalCentered="1"/>
  <pageMargins left="0" right="0" top="0.59055118110236227" bottom="0.39370078740157483" header="0.51181102362204722" footer="0.51181102362204722"/>
  <pageSetup paperSize="9" scale="95" orientation="portrait" blackAndWhite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L7" sqref="L7"/>
    </sheetView>
  </sheetViews>
  <sheetFormatPr defaultRowHeight="12.75" x14ac:dyDescent="0.2"/>
  <cols>
    <col min="1" max="1" width="46.5703125" style="124" customWidth="1"/>
    <col min="2" max="2" width="14.7109375" customWidth="1"/>
    <col min="3" max="3" width="12.5703125" customWidth="1"/>
    <col min="4" max="4" width="13.28515625" customWidth="1"/>
  </cols>
  <sheetData>
    <row r="1" spans="1:5" ht="15" x14ac:dyDescent="0.2">
      <c r="B1" s="246" t="s">
        <v>80</v>
      </c>
      <c r="C1" s="246"/>
      <c r="D1" s="246"/>
      <c r="E1" s="50"/>
    </row>
    <row r="3" spans="1:5" ht="27" customHeight="1" x14ac:dyDescent="0.2">
      <c r="A3" s="248" t="s">
        <v>149</v>
      </c>
      <c r="B3" s="248"/>
      <c r="C3" s="248"/>
      <c r="D3" s="248"/>
    </row>
    <row r="4" spans="1:5" ht="36" customHeight="1" x14ac:dyDescent="0.2">
      <c r="B4" s="247" t="s">
        <v>154</v>
      </c>
      <c r="C4" s="247"/>
      <c r="D4" s="247"/>
    </row>
    <row r="5" spans="1:5" ht="62.25" customHeight="1" x14ac:dyDescent="0.2">
      <c r="A5" s="125" t="s">
        <v>7</v>
      </c>
      <c r="B5" s="23" t="s">
        <v>32</v>
      </c>
      <c r="C5" s="23" t="s">
        <v>69</v>
      </c>
      <c r="D5" s="23" t="s">
        <v>77</v>
      </c>
    </row>
    <row r="6" spans="1:5" ht="24.95" customHeight="1" x14ac:dyDescent="0.2">
      <c r="A6" s="126" t="s">
        <v>70</v>
      </c>
      <c r="B6" s="171">
        <f>SUM(B7)</f>
        <v>8791375</v>
      </c>
      <c r="C6" s="24">
        <f>SUM(C7)</f>
        <v>7029685</v>
      </c>
      <c r="D6" s="24">
        <f>SUM(D7)</f>
        <v>7029685</v>
      </c>
    </row>
    <row r="7" spans="1:5" ht="24.95" customHeight="1" x14ac:dyDescent="0.2">
      <c r="A7" s="127" t="s">
        <v>182</v>
      </c>
      <c r="B7" s="172">
        <v>8791375</v>
      </c>
      <c r="C7" s="123">
        <v>7029685</v>
      </c>
      <c r="D7" s="123">
        <v>7029685</v>
      </c>
    </row>
    <row r="8" spans="1:5" ht="24.95" customHeight="1" x14ac:dyDescent="0.2">
      <c r="A8" s="126" t="s">
        <v>73</v>
      </c>
      <c r="B8" s="171">
        <f>SUM(B9:B19)</f>
        <v>96391331</v>
      </c>
      <c r="C8" s="24">
        <f>SUM(C9:C19)</f>
        <v>62896862</v>
      </c>
      <c r="D8" s="24">
        <f>SUM(D9:D19)</f>
        <v>56075030</v>
      </c>
    </row>
    <row r="9" spans="1:5" ht="24.95" customHeight="1" x14ac:dyDescent="0.2">
      <c r="A9" s="128" t="s">
        <v>183</v>
      </c>
      <c r="B9" s="172">
        <v>6672000</v>
      </c>
      <c r="C9" s="123">
        <v>0</v>
      </c>
      <c r="D9" s="123">
        <v>0</v>
      </c>
    </row>
    <row r="10" spans="1:5" ht="36" customHeight="1" x14ac:dyDescent="0.2">
      <c r="A10" s="128" t="s">
        <v>184</v>
      </c>
      <c r="B10" s="172">
        <v>2499000</v>
      </c>
      <c r="C10" s="123">
        <v>0</v>
      </c>
      <c r="D10" s="123">
        <v>0</v>
      </c>
    </row>
    <row r="11" spans="1:5" ht="24.95" customHeight="1" x14ac:dyDescent="0.2">
      <c r="A11" s="128" t="s">
        <v>185</v>
      </c>
      <c r="B11" s="172">
        <v>20000000</v>
      </c>
      <c r="C11" s="123">
        <v>0</v>
      </c>
      <c r="D11" s="123">
        <v>0</v>
      </c>
    </row>
    <row r="12" spans="1:5" ht="24.95" customHeight="1" x14ac:dyDescent="0.2">
      <c r="A12" s="129" t="s">
        <v>186</v>
      </c>
      <c r="B12" s="172">
        <v>3750924</v>
      </c>
      <c r="C12" s="172">
        <v>3750924</v>
      </c>
      <c r="D12" s="172">
        <v>3750924</v>
      </c>
    </row>
    <row r="13" spans="1:5" ht="31.5" customHeight="1" x14ac:dyDescent="0.2">
      <c r="A13" s="129" t="s">
        <v>187</v>
      </c>
      <c r="B13" s="172">
        <v>10218000</v>
      </c>
      <c r="C13" s="172">
        <v>10218000</v>
      </c>
      <c r="D13" s="172">
        <v>10218000</v>
      </c>
    </row>
    <row r="14" spans="1:5" ht="33.75" customHeight="1" x14ac:dyDescent="0.2">
      <c r="A14" s="129" t="s">
        <v>188</v>
      </c>
      <c r="B14" s="172">
        <v>23051407</v>
      </c>
      <c r="C14" s="172">
        <v>22308638</v>
      </c>
      <c r="D14" s="172">
        <f>22308638-6821832</f>
        <v>15486806</v>
      </c>
    </row>
    <row r="15" spans="1:5" ht="32.25" customHeight="1" x14ac:dyDescent="0.2">
      <c r="A15" s="128" t="s">
        <v>189</v>
      </c>
      <c r="B15" s="172">
        <v>21000000</v>
      </c>
      <c r="C15" s="172">
        <v>20098300</v>
      </c>
      <c r="D15" s="172">
        <v>20098300</v>
      </c>
    </row>
    <row r="16" spans="1:5" ht="34.5" customHeight="1" x14ac:dyDescent="0.2">
      <c r="A16" s="128" t="s">
        <v>190</v>
      </c>
      <c r="B16" s="172">
        <v>3500000</v>
      </c>
      <c r="C16" s="172">
        <v>821000</v>
      </c>
      <c r="D16" s="172">
        <v>821000</v>
      </c>
    </row>
    <row r="17" spans="1:4" ht="24.95" customHeight="1" x14ac:dyDescent="0.2">
      <c r="A17" s="128" t="s">
        <v>181</v>
      </c>
      <c r="B17" s="172">
        <v>100000</v>
      </c>
      <c r="C17" s="172">
        <v>100000</v>
      </c>
      <c r="D17" s="172">
        <v>100000</v>
      </c>
    </row>
    <row r="18" spans="1:4" ht="24.95" customHeight="1" x14ac:dyDescent="0.2">
      <c r="A18" s="128" t="s">
        <v>191</v>
      </c>
      <c r="B18" s="172">
        <v>747000</v>
      </c>
      <c r="C18" s="172">
        <v>747000</v>
      </c>
      <c r="D18" s="172">
        <v>747000</v>
      </c>
    </row>
    <row r="19" spans="1:4" ht="24.95" customHeight="1" x14ac:dyDescent="0.2">
      <c r="A19" s="128" t="s">
        <v>192</v>
      </c>
      <c r="B19" s="172">
        <v>4853000</v>
      </c>
      <c r="C19" s="172">
        <v>4853000</v>
      </c>
      <c r="D19" s="172">
        <v>4853000</v>
      </c>
    </row>
    <row r="20" spans="1:4" ht="40.5" customHeight="1" x14ac:dyDescent="0.2">
      <c r="A20" s="130" t="s">
        <v>27</v>
      </c>
      <c r="B20" s="25">
        <f>B6+B8</f>
        <v>105182706</v>
      </c>
      <c r="C20" s="25">
        <f t="shared" ref="C20" si="0">C6+C8</f>
        <v>69926547</v>
      </c>
      <c r="D20" s="25">
        <f t="shared" ref="D20" si="1">D6+D8</f>
        <v>63104715</v>
      </c>
    </row>
    <row r="24" spans="1:4" x14ac:dyDescent="0.2">
      <c r="B24" s="3"/>
      <c r="C24" s="3"/>
    </row>
    <row r="25" spans="1:4" x14ac:dyDescent="0.2">
      <c r="B25" s="3"/>
      <c r="C25" s="3"/>
    </row>
    <row r="26" spans="1:4" x14ac:dyDescent="0.2">
      <c r="B26" s="3"/>
      <c r="C26" s="3"/>
    </row>
    <row r="31" spans="1:4" x14ac:dyDescent="0.2">
      <c r="B31" s="3"/>
      <c r="C31" s="3"/>
    </row>
    <row r="32" spans="1:4" x14ac:dyDescent="0.2">
      <c r="B32" s="3"/>
      <c r="C32" s="3"/>
    </row>
    <row r="33" spans="2:3" x14ac:dyDescent="0.2">
      <c r="B33" s="3"/>
      <c r="C33" s="3"/>
    </row>
    <row r="36" spans="2:3" x14ac:dyDescent="0.2">
      <c r="B36" s="3"/>
      <c r="C36" s="3"/>
    </row>
    <row r="37" spans="2:3" x14ac:dyDescent="0.2">
      <c r="B37" s="3"/>
      <c r="C37" s="3"/>
    </row>
    <row r="38" spans="2:3" x14ac:dyDescent="0.2">
      <c r="B38" s="3"/>
      <c r="C38" s="3"/>
    </row>
    <row r="39" spans="2:3" x14ac:dyDescent="0.2">
      <c r="B39" s="3"/>
      <c r="C39" s="3"/>
    </row>
  </sheetData>
  <mergeCells count="3">
    <mergeCell ref="B1:D1"/>
    <mergeCell ref="B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/>
  <dimension ref="A1:BK40"/>
  <sheetViews>
    <sheetView showZeros="0" zoomScaleNormal="80" zoomScaleSheetLayoutView="125" workbookViewId="0">
      <selection activeCell="W49" sqref="W49"/>
    </sheetView>
  </sheetViews>
  <sheetFormatPr defaultRowHeight="14.25" x14ac:dyDescent="0.2"/>
  <cols>
    <col min="1" max="1" width="54.5703125" style="79" customWidth="1"/>
    <col min="2" max="2" width="8.5703125" style="131" hidden="1" customWidth="1"/>
    <col min="3" max="3" width="10.5703125" style="80" hidden="1" customWidth="1"/>
    <col min="4" max="4" width="11.85546875" style="80" hidden="1" customWidth="1"/>
    <col min="5" max="5" width="15.140625" style="80" hidden="1" customWidth="1"/>
    <col min="6" max="6" width="15.85546875" style="80" hidden="1" customWidth="1"/>
    <col min="7" max="7" width="17.5703125" style="80" hidden="1" customWidth="1"/>
    <col min="8" max="8" width="12.28515625" style="80" customWidth="1"/>
    <col min="9" max="10" width="7" style="80" hidden="1" customWidth="1"/>
    <col min="11" max="11" width="7.28515625" style="80" hidden="1" customWidth="1"/>
    <col min="12" max="12" width="3.140625" style="80" hidden="1" customWidth="1"/>
    <col min="13" max="15" width="7.28515625" style="80" hidden="1" customWidth="1"/>
    <col min="16" max="16" width="8.42578125" style="80" hidden="1" customWidth="1"/>
    <col min="17" max="17" width="9" style="80" hidden="1" customWidth="1"/>
    <col min="18" max="18" width="7.28515625" style="80" hidden="1" customWidth="1"/>
    <col min="19" max="19" width="8.42578125" style="80" hidden="1" customWidth="1"/>
    <col min="20" max="20" width="7.7109375" style="80" hidden="1" customWidth="1"/>
    <col min="21" max="21" width="8.85546875" style="81" hidden="1" customWidth="1"/>
    <col min="22" max="22" width="14.42578125" style="82" hidden="1" customWidth="1"/>
    <col min="23" max="23" width="11" style="80" customWidth="1"/>
    <col min="24" max="24" width="12" style="80" customWidth="1"/>
    <col min="25" max="25" width="12.140625" style="80" customWidth="1"/>
    <col min="26" max="26" width="11" style="80" customWidth="1"/>
    <col min="27" max="30" width="5.5703125" style="80" customWidth="1"/>
    <col min="31" max="31" width="14.140625" style="80" customWidth="1"/>
    <col min="32" max="32" width="11.7109375" style="80" customWidth="1"/>
    <col min="33" max="33" width="17.5703125" style="80" customWidth="1"/>
    <col min="34" max="34" width="14.85546875" style="80" customWidth="1"/>
    <col min="35" max="35" width="14.28515625" style="80" customWidth="1"/>
    <col min="36" max="59" width="5.5703125" style="80" customWidth="1"/>
    <col min="60" max="63" width="9.140625" style="80"/>
  </cols>
  <sheetData>
    <row r="1" spans="1:63" x14ac:dyDescent="0.2">
      <c r="H1" s="249" t="s">
        <v>140</v>
      </c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</row>
    <row r="2" spans="1:63" ht="51.75" customHeight="1" x14ac:dyDescent="0.2">
      <c r="A2" s="245" t="s">
        <v>150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</row>
    <row r="3" spans="1:63" ht="21" customHeight="1" x14ac:dyDescent="0.2">
      <c r="G3" s="80" t="s">
        <v>22</v>
      </c>
      <c r="Y3" s="250" t="s">
        <v>154</v>
      </c>
      <c r="Z3" s="250"/>
    </row>
    <row r="4" spans="1:63" s="84" customFormat="1" ht="45.75" customHeight="1" x14ac:dyDescent="0.2">
      <c r="A4" s="135" t="s">
        <v>98</v>
      </c>
      <c r="B4" s="136" t="s">
        <v>99</v>
      </c>
      <c r="C4" s="137" t="s">
        <v>100</v>
      </c>
      <c r="D4" s="137" t="s">
        <v>101</v>
      </c>
      <c r="E4" s="137" t="s">
        <v>102</v>
      </c>
      <c r="F4" s="137" t="s">
        <v>103</v>
      </c>
      <c r="G4" s="137" t="s">
        <v>141</v>
      </c>
      <c r="H4" s="138" t="s">
        <v>67</v>
      </c>
      <c r="I4" s="139" t="s">
        <v>104</v>
      </c>
      <c r="J4" s="139" t="s">
        <v>105</v>
      </c>
      <c r="K4" s="139" t="s">
        <v>106</v>
      </c>
      <c r="L4" s="139" t="s">
        <v>107</v>
      </c>
      <c r="M4" s="139" t="s">
        <v>108</v>
      </c>
      <c r="N4" s="139" t="s">
        <v>109</v>
      </c>
      <c r="O4" s="139" t="s">
        <v>110</v>
      </c>
      <c r="P4" s="139" t="s">
        <v>111</v>
      </c>
      <c r="Q4" s="139" t="s">
        <v>112</v>
      </c>
      <c r="R4" s="139" t="s">
        <v>113</v>
      </c>
      <c r="S4" s="139" t="s">
        <v>114</v>
      </c>
      <c r="T4" s="139" t="s">
        <v>115</v>
      </c>
      <c r="U4" s="139" t="s">
        <v>116</v>
      </c>
      <c r="V4" s="137"/>
      <c r="W4" s="138" t="s">
        <v>68</v>
      </c>
      <c r="X4" s="138" t="s">
        <v>77</v>
      </c>
      <c r="Y4" s="138" t="s">
        <v>137</v>
      </c>
      <c r="Z4" s="138" t="s">
        <v>83</v>
      </c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</row>
    <row r="5" spans="1:63" s="86" customFormat="1" ht="19.5" hidden="1" customHeight="1" x14ac:dyDescent="0.2">
      <c r="A5" s="140" t="s">
        <v>142</v>
      </c>
      <c r="B5" s="141"/>
      <c r="C5" s="142"/>
      <c r="D5" s="142"/>
      <c r="E5" s="142">
        <f>ROUND(G5*0.2,0)</f>
        <v>0</v>
      </c>
      <c r="F5" s="142">
        <f>ROUND(G5*0.8,0)</f>
        <v>0</v>
      </c>
      <c r="G5" s="142">
        <f>B5*C5*D5</f>
        <v>0</v>
      </c>
      <c r="H5" s="143">
        <f>ROUND(G5/1000,0)</f>
        <v>0</v>
      </c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3"/>
      <c r="V5" s="153" t="str">
        <f t="shared" ref="V5:V14" si="0">IF((E5+F5)=G5,"igaz","hamis")</f>
        <v>igaz</v>
      </c>
      <c r="W5" s="142"/>
      <c r="X5" s="142"/>
      <c r="Y5" s="142"/>
      <c r="Z5" s="142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</row>
    <row r="6" spans="1:63" s="86" customFormat="1" ht="19.5" hidden="1" customHeight="1" x14ac:dyDescent="0.2">
      <c r="A6" s="140" t="s">
        <v>143</v>
      </c>
      <c r="B6" s="141"/>
      <c r="C6" s="142"/>
      <c r="D6" s="142"/>
      <c r="E6" s="142">
        <f>ROUND(G6*0.1,0)</f>
        <v>0</v>
      </c>
      <c r="F6" s="142">
        <f>ROUND(G6*0.9,0)</f>
        <v>0</v>
      </c>
      <c r="G6" s="142">
        <f>B6*C6*D6</f>
        <v>0</v>
      </c>
      <c r="H6" s="143">
        <f>ROUND(G6/1000,0)</f>
        <v>0</v>
      </c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3"/>
      <c r="V6" s="153" t="str">
        <f t="shared" si="0"/>
        <v>igaz</v>
      </c>
      <c r="W6" s="142"/>
      <c r="X6" s="142"/>
      <c r="Y6" s="142"/>
      <c r="Z6" s="142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</row>
    <row r="7" spans="1:63" s="86" customFormat="1" ht="19.5" hidden="1" customHeight="1" x14ac:dyDescent="0.2">
      <c r="A7" s="140" t="s">
        <v>144</v>
      </c>
      <c r="B7" s="141"/>
      <c r="C7" s="142"/>
      <c r="D7" s="142"/>
      <c r="E7" s="142">
        <f>ROUND(G7*0.1,0)</f>
        <v>0</v>
      </c>
      <c r="F7" s="142">
        <f>ROUND(G7*0.9,0)</f>
        <v>0</v>
      </c>
      <c r="G7" s="142">
        <f>B7*C7*D7</f>
        <v>0</v>
      </c>
      <c r="H7" s="143">
        <f>ROUND(G7/1000,0)</f>
        <v>0</v>
      </c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3"/>
      <c r="V7" s="153" t="str">
        <f t="shared" si="0"/>
        <v>igaz</v>
      </c>
      <c r="W7" s="142"/>
      <c r="X7" s="142"/>
      <c r="Y7" s="142"/>
      <c r="Z7" s="142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</row>
    <row r="8" spans="1:63" s="86" customFormat="1" ht="19.5" hidden="1" customHeight="1" x14ac:dyDescent="0.2">
      <c r="A8" s="145" t="s">
        <v>145</v>
      </c>
      <c r="B8" s="141"/>
      <c r="C8" s="142"/>
      <c r="D8" s="142"/>
      <c r="E8" s="142">
        <f>ROUND(G8*0.1,0)</f>
        <v>0</v>
      </c>
      <c r="F8" s="142">
        <f>ROUND(G8*0.9,0)</f>
        <v>0</v>
      </c>
      <c r="G8" s="142">
        <f>B8*C8*D8</f>
        <v>0</v>
      </c>
      <c r="H8" s="143">
        <f>ROUND(G8/1000,0)</f>
        <v>0</v>
      </c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3">
        <f>SUM(I8:T8)</f>
        <v>0</v>
      </c>
      <c r="V8" s="153" t="str">
        <f t="shared" si="0"/>
        <v>igaz</v>
      </c>
      <c r="W8" s="142"/>
      <c r="X8" s="142"/>
      <c r="Y8" s="142"/>
      <c r="Z8" s="142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</row>
    <row r="9" spans="1:63" s="88" customFormat="1" ht="5.25" hidden="1" customHeight="1" x14ac:dyDescent="0.2">
      <c r="A9" s="145"/>
      <c r="B9" s="141"/>
      <c r="C9" s="142"/>
      <c r="D9" s="142"/>
      <c r="E9" s="142"/>
      <c r="F9" s="142"/>
      <c r="G9" s="142"/>
      <c r="H9" s="143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3"/>
      <c r="V9" s="153" t="str">
        <f t="shared" si="0"/>
        <v>igaz</v>
      </c>
      <c r="W9" s="144"/>
      <c r="X9" s="144"/>
      <c r="Y9" s="144"/>
      <c r="Z9" s="144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</row>
    <row r="10" spans="1:63" s="90" customFormat="1" ht="27.75" hidden="1" customHeight="1" x14ac:dyDescent="0.2">
      <c r="A10" s="146" t="s">
        <v>117</v>
      </c>
      <c r="B10" s="147">
        <f>SUM(B5:B9)</f>
        <v>0</v>
      </c>
      <c r="C10" s="143"/>
      <c r="D10" s="143"/>
      <c r="E10" s="143">
        <f t="shared" ref="E10:U10" si="1">SUM(E5:E9)</f>
        <v>0</v>
      </c>
      <c r="F10" s="143">
        <f t="shared" si="1"/>
        <v>0</v>
      </c>
      <c r="G10" s="143">
        <f t="shared" si="1"/>
        <v>0</v>
      </c>
      <c r="H10" s="143">
        <f t="shared" si="1"/>
        <v>0</v>
      </c>
      <c r="I10" s="152">
        <f t="shared" si="1"/>
        <v>0</v>
      </c>
      <c r="J10" s="152">
        <f t="shared" si="1"/>
        <v>0</v>
      </c>
      <c r="K10" s="152">
        <f t="shared" si="1"/>
        <v>0</v>
      </c>
      <c r="L10" s="152">
        <f t="shared" si="1"/>
        <v>0</v>
      </c>
      <c r="M10" s="152">
        <f t="shared" si="1"/>
        <v>0</v>
      </c>
      <c r="N10" s="152">
        <f t="shared" si="1"/>
        <v>0</v>
      </c>
      <c r="O10" s="152">
        <f t="shared" si="1"/>
        <v>0</v>
      </c>
      <c r="P10" s="152">
        <f t="shared" si="1"/>
        <v>0</v>
      </c>
      <c r="Q10" s="152">
        <f t="shared" si="1"/>
        <v>0</v>
      </c>
      <c r="R10" s="152">
        <f t="shared" si="1"/>
        <v>0</v>
      </c>
      <c r="S10" s="152">
        <f t="shared" si="1"/>
        <v>0</v>
      </c>
      <c r="T10" s="152">
        <f t="shared" si="1"/>
        <v>0</v>
      </c>
      <c r="U10" s="152">
        <f t="shared" si="1"/>
        <v>0</v>
      </c>
      <c r="V10" s="153" t="str">
        <f t="shared" si="0"/>
        <v>igaz</v>
      </c>
      <c r="W10" s="143"/>
      <c r="X10" s="143"/>
      <c r="Y10" s="143"/>
      <c r="Z10" s="143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</row>
    <row r="11" spans="1:63" s="92" customFormat="1" ht="3" hidden="1" customHeight="1" x14ac:dyDescent="0.2">
      <c r="A11" s="158"/>
      <c r="B11" s="159"/>
      <c r="C11" s="160"/>
      <c r="D11" s="160"/>
      <c r="E11" s="143"/>
      <c r="F11" s="143"/>
      <c r="G11" s="143"/>
      <c r="H11" s="143"/>
      <c r="I11" s="142">
        <v>0</v>
      </c>
      <c r="J11" s="142">
        <v>0</v>
      </c>
      <c r="K11" s="142">
        <v>0</v>
      </c>
      <c r="L11" s="142">
        <v>0</v>
      </c>
      <c r="M11" s="142">
        <v>0</v>
      </c>
      <c r="N11" s="142">
        <v>0</v>
      </c>
      <c r="O11" s="142">
        <v>0</v>
      </c>
      <c r="P11" s="142">
        <v>0</v>
      </c>
      <c r="Q11" s="142">
        <v>0</v>
      </c>
      <c r="R11" s="142">
        <v>0</v>
      </c>
      <c r="S11" s="142">
        <v>0</v>
      </c>
      <c r="T11" s="142">
        <v>0</v>
      </c>
      <c r="U11" s="143">
        <f>SUM(I11:T11)</f>
        <v>0</v>
      </c>
      <c r="V11" s="153" t="str">
        <f t="shared" si="0"/>
        <v>igaz</v>
      </c>
      <c r="W11" s="143"/>
      <c r="X11" s="143"/>
      <c r="Y11" s="143"/>
      <c r="Z11" s="143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</row>
    <row r="12" spans="1:63" s="86" customFormat="1" ht="45" customHeight="1" x14ac:dyDescent="0.2">
      <c r="A12" s="140" t="s">
        <v>118</v>
      </c>
      <c r="B12" s="148">
        <v>100</v>
      </c>
      <c r="C12" s="149">
        <v>10</v>
      </c>
      <c r="D12" s="149">
        <v>3500</v>
      </c>
      <c r="E12" s="149">
        <f>G12</f>
        <v>3500000</v>
      </c>
      <c r="F12" s="149"/>
      <c r="G12" s="149">
        <f>B12*C12*D12</f>
        <v>3500000</v>
      </c>
      <c r="H12" s="54">
        <v>2000000</v>
      </c>
      <c r="I12" s="54">
        <v>2000000</v>
      </c>
      <c r="J12" s="54">
        <v>2000000</v>
      </c>
      <c r="K12" s="54">
        <v>2000000</v>
      </c>
      <c r="L12" s="54">
        <v>2000000</v>
      </c>
      <c r="M12" s="54">
        <v>2000000</v>
      </c>
      <c r="N12" s="54">
        <v>2000000</v>
      </c>
      <c r="O12" s="54">
        <v>2000000</v>
      </c>
      <c r="P12" s="54">
        <v>2000000</v>
      </c>
      <c r="Q12" s="54">
        <v>2000000</v>
      </c>
      <c r="R12" s="54">
        <v>2000000</v>
      </c>
      <c r="S12" s="54">
        <v>2000000</v>
      </c>
      <c r="T12" s="54">
        <v>2000000</v>
      </c>
      <c r="U12" s="54">
        <v>2000000</v>
      </c>
      <c r="V12" s="54">
        <v>2000000</v>
      </c>
      <c r="W12" s="54">
        <v>2000000</v>
      </c>
      <c r="X12" s="149">
        <v>999898</v>
      </c>
      <c r="Y12" s="149">
        <v>969160</v>
      </c>
      <c r="Z12" s="161">
        <f>Y12/X12</f>
        <v>0.9692588644041692</v>
      </c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</row>
    <row r="13" spans="1:63" s="90" customFormat="1" ht="41.25" customHeight="1" x14ac:dyDescent="0.2">
      <c r="A13" s="146" t="s">
        <v>119</v>
      </c>
      <c r="B13" s="150">
        <f>SUM(B12:B12)</f>
        <v>100</v>
      </c>
      <c r="C13" s="151">
        <v>0</v>
      </c>
      <c r="D13" s="151">
        <v>0</v>
      </c>
      <c r="E13" s="151">
        <f t="shared" ref="E13:T13" si="2">SUM(E12:E12)</f>
        <v>3500000</v>
      </c>
      <c r="F13" s="151">
        <f t="shared" si="2"/>
        <v>0</v>
      </c>
      <c r="G13" s="151">
        <f t="shared" si="2"/>
        <v>3500000</v>
      </c>
      <c r="H13" s="219">
        <f t="shared" ref="H13" si="3">SUM(H12:H12)</f>
        <v>2000000</v>
      </c>
      <c r="I13" s="152">
        <f t="shared" si="2"/>
        <v>2000000</v>
      </c>
      <c r="J13" s="152">
        <f t="shared" si="2"/>
        <v>2000000</v>
      </c>
      <c r="K13" s="152">
        <f t="shared" si="2"/>
        <v>2000000</v>
      </c>
      <c r="L13" s="152">
        <f t="shared" si="2"/>
        <v>2000000</v>
      </c>
      <c r="M13" s="152">
        <f t="shared" si="2"/>
        <v>2000000</v>
      </c>
      <c r="N13" s="152">
        <f t="shared" si="2"/>
        <v>2000000</v>
      </c>
      <c r="O13" s="152">
        <f t="shared" si="2"/>
        <v>2000000</v>
      </c>
      <c r="P13" s="152">
        <f t="shared" si="2"/>
        <v>2000000</v>
      </c>
      <c r="Q13" s="152">
        <f t="shared" si="2"/>
        <v>2000000</v>
      </c>
      <c r="R13" s="152">
        <f t="shared" si="2"/>
        <v>2000000</v>
      </c>
      <c r="S13" s="152">
        <f t="shared" si="2"/>
        <v>2000000</v>
      </c>
      <c r="T13" s="152">
        <f t="shared" si="2"/>
        <v>2000000</v>
      </c>
      <c r="U13" s="152">
        <f>SUM(I13:T13)</f>
        <v>24000000</v>
      </c>
      <c r="V13" s="153" t="str">
        <f t="shared" si="0"/>
        <v>igaz</v>
      </c>
      <c r="W13" s="151">
        <f>SUM(W12:W12)</f>
        <v>2000000</v>
      </c>
      <c r="X13" s="151">
        <f>SUM(X12:X12)</f>
        <v>999898</v>
      </c>
      <c r="Y13" s="151">
        <f>SUM(Y12:Y12)</f>
        <v>969160</v>
      </c>
      <c r="Z13" s="162">
        <f>Y13/X13</f>
        <v>0.9692588644041692</v>
      </c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</row>
    <row r="14" spans="1:63" s="92" customFormat="1" ht="8.25" hidden="1" customHeight="1" x14ac:dyDescent="0.2">
      <c r="A14" s="158"/>
      <c r="B14" s="163"/>
      <c r="C14" s="164"/>
      <c r="D14" s="164"/>
      <c r="E14" s="151"/>
      <c r="F14" s="151"/>
      <c r="G14" s="151"/>
      <c r="H14" s="170"/>
      <c r="I14" s="142">
        <v>0</v>
      </c>
      <c r="J14" s="142">
        <v>0</v>
      </c>
      <c r="K14" s="142">
        <v>0</v>
      </c>
      <c r="L14" s="142">
        <v>0</v>
      </c>
      <c r="M14" s="142">
        <v>0</v>
      </c>
      <c r="N14" s="142">
        <v>0</v>
      </c>
      <c r="O14" s="142">
        <v>0</v>
      </c>
      <c r="P14" s="142">
        <v>0</v>
      </c>
      <c r="Q14" s="142">
        <v>0</v>
      </c>
      <c r="R14" s="142">
        <v>0</v>
      </c>
      <c r="S14" s="142">
        <v>0</v>
      </c>
      <c r="T14" s="142">
        <v>0</v>
      </c>
      <c r="U14" s="143">
        <f>SUM(I14:T14)</f>
        <v>0</v>
      </c>
      <c r="V14" s="153" t="str">
        <f t="shared" si="0"/>
        <v>igaz</v>
      </c>
      <c r="W14" s="151"/>
      <c r="X14" s="143"/>
      <c r="Y14" s="143"/>
      <c r="Z14" s="143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</row>
    <row r="15" spans="1:63" s="92" customFormat="1" ht="2.25" hidden="1" customHeight="1" x14ac:dyDescent="0.2">
      <c r="A15" s="158"/>
      <c r="B15" s="163"/>
      <c r="C15" s="164"/>
      <c r="D15" s="164"/>
      <c r="E15" s="151"/>
      <c r="F15" s="151"/>
      <c r="G15" s="151"/>
      <c r="H15" s="170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3"/>
      <c r="V15" s="153"/>
      <c r="W15" s="151"/>
      <c r="X15" s="143"/>
      <c r="Y15" s="143"/>
      <c r="Z15" s="143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</row>
    <row r="16" spans="1:63" s="86" customFormat="1" ht="82.5" customHeight="1" x14ac:dyDescent="0.2">
      <c r="A16" s="145" t="s">
        <v>228</v>
      </c>
      <c r="B16" s="148">
        <v>2000</v>
      </c>
      <c r="C16" s="149">
        <v>11</v>
      </c>
      <c r="D16" s="149">
        <v>10000</v>
      </c>
      <c r="E16" s="149">
        <f t="shared" ref="E16:E21" si="4">G16</f>
        <v>20000000</v>
      </c>
      <c r="F16" s="149"/>
      <c r="G16" s="149">
        <f>B16*D16</f>
        <v>20000000</v>
      </c>
      <c r="H16" s="54">
        <v>15625000</v>
      </c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54"/>
      <c r="W16" s="149">
        <f>21646256</f>
        <v>21646256</v>
      </c>
      <c r="X16" s="149">
        <f>22100285-4750499-3245</f>
        <v>17346541</v>
      </c>
      <c r="Y16" s="149">
        <v>22100285</v>
      </c>
      <c r="Z16" s="161">
        <f t="shared" ref="Z16:Z23" si="5">Y16/X16</f>
        <v>1.2740456440278209</v>
      </c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</row>
    <row r="17" spans="1:63" s="86" customFormat="1" ht="29.25" hidden="1" customHeight="1" x14ac:dyDescent="0.2">
      <c r="A17" s="145" t="s">
        <v>146</v>
      </c>
      <c r="B17" s="148">
        <v>20</v>
      </c>
      <c r="C17" s="149"/>
      <c r="D17" s="149">
        <v>25000</v>
      </c>
      <c r="E17" s="149">
        <f t="shared" si="4"/>
        <v>500000</v>
      </c>
      <c r="F17" s="149"/>
      <c r="G17" s="149">
        <f>B17*D17</f>
        <v>500000</v>
      </c>
      <c r="H17" s="54">
        <v>0</v>
      </c>
      <c r="I17" s="54">
        <v>625001</v>
      </c>
      <c r="J17" s="54">
        <v>625002</v>
      </c>
      <c r="K17" s="54">
        <v>625003</v>
      </c>
      <c r="L17" s="54">
        <v>625004</v>
      </c>
      <c r="M17" s="54">
        <v>625005</v>
      </c>
      <c r="N17" s="54">
        <v>625006</v>
      </c>
      <c r="O17" s="54">
        <v>625007</v>
      </c>
      <c r="P17" s="54">
        <v>625008</v>
      </c>
      <c r="Q17" s="54">
        <v>625009</v>
      </c>
      <c r="R17" s="54">
        <v>625010</v>
      </c>
      <c r="S17" s="54">
        <v>625011</v>
      </c>
      <c r="T17" s="54">
        <v>625012</v>
      </c>
      <c r="U17" s="54">
        <v>625013</v>
      </c>
      <c r="V17" s="54">
        <v>625014</v>
      </c>
      <c r="W17" s="54">
        <v>0</v>
      </c>
      <c r="X17" s="149">
        <v>0</v>
      </c>
      <c r="Y17" s="149"/>
      <c r="Z17" s="161" t="e">
        <f t="shared" si="5"/>
        <v>#DIV/0!</v>
      </c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</row>
    <row r="18" spans="1:63" s="86" customFormat="1" ht="30" hidden="1" customHeight="1" x14ac:dyDescent="0.2">
      <c r="A18" s="145" t="s">
        <v>120</v>
      </c>
      <c r="B18" s="148"/>
      <c r="C18" s="149"/>
      <c r="D18" s="149"/>
      <c r="E18" s="149">
        <f t="shared" si="4"/>
        <v>0</v>
      </c>
      <c r="F18" s="149"/>
      <c r="G18" s="149">
        <f>B18*D18*C18</f>
        <v>0</v>
      </c>
      <c r="H18" s="54" t="e">
        <f>E18*F18*#REF!</f>
        <v>#REF!</v>
      </c>
      <c r="I18" s="54" t="e">
        <f>F18*G18*#REF!</f>
        <v>#REF!</v>
      </c>
      <c r="J18" s="54" t="e">
        <f>G18*H18*#REF!</f>
        <v>#REF!</v>
      </c>
      <c r="K18" s="54" t="e">
        <f>H18*I18*#REF!</f>
        <v>#REF!</v>
      </c>
      <c r="L18" s="54" t="e">
        <f>I18*J18*#REF!</f>
        <v>#REF!</v>
      </c>
      <c r="M18" s="54" t="e">
        <f>J18*K18*#REF!</f>
        <v>#REF!</v>
      </c>
      <c r="N18" s="54" t="e">
        <f>K18*L18*#REF!</f>
        <v>#REF!</v>
      </c>
      <c r="O18" s="54" t="e">
        <f>L18*M18*#REF!</f>
        <v>#REF!</v>
      </c>
      <c r="P18" s="54" t="e">
        <f>M18*N18*#REF!</f>
        <v>#REF!</v>
      </c>
      <c r="Q18" s="54" t="e">
        <f>N18*O18*#REF!</f>
        <v>#REF!</v>
      </c>
      <c r="R18" s="54" t="e">
        <f>O18*P18*#REF!</f>
        <v>#REF!</v>
      </c>
      <c r="S18" s="54" t="e">
        <f>P18*Q18*#REF!</f>
        <v>#REF!</v>
      </c>
      <c r="T18" s="54" t="e">
        <f>Q18*R18*#REF!</f>
        <v>#REF!</v>
      </c>
      <c r="U18" s="54" t="e">
        <f>R18*S18*#REF!</f>
        <v>#REF!</v>
      </c>
      <c r="V18" s="54" t="e">
        <f>S18*T18*#REF!</f>
        <v>#REF!</v>
      </c>
      <c r="W18" s="54" t="e">
        <f>T18*U18*#REF!</f>
        <v>#REF!</v>
      </c>
      <c r="X18" s="149"/>
      <c r="Y18" s="149"/>
      <c r="Z18" s="161" t="e">
        <f t="shared" si="5"/>
        <v>#DIV/0!</v>
      </c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</row>
    <row r="19" spans="1:63" s="86" customFormat="1" ht="30" customHeight="1" x14ac:dyDescent="0.2">
      <c r="A19" s="145" t="s">
        <v>121</v>
      </c>
      <c r="B19" s="148">
        <v>20</v>
      </c>
      <c r="C19" s="149"/>
      <c r="D19" s="149">
        <v>130000</v>
      </c>
      <c r="E19" s="149">
        <f t="shared" si="4"/>
        <v>2600000</v>
      </c>
      <c r="F19" s="149"/>
      <c r="G19" s="149">
        <f>B19*D19</f>
        <v>2600000</v>
      </c>
      <c r="H19" s="54">
        <v>1600000</v>
      </c>
      <c r="I19" s="54">
        <v>1600001</v>
      </c>
      <c r="J19" s="54">
        <v>1600002</v>
      </c>
      <c r="K19" s="54">
        <v>1600003</v>
      </c>
      <c r="L19" s="54">
        <v>1600004</v>
      </c>
      <c r="M19" s="54">
        <v>1600005</v>
      </c>
      <c r="N19" s="54">
        <v>1600006</v>
      </c>
      <c r="O19" s="54">
        <v>1600007</v>
      </c>
      <c r="P19" s="54">
        <v>1600008</v>
      </c>
      <c r="Q19" s="54">
        <v>1600009</v>
      </c>
      <c r="R19" s="54">
        <v>1600010</v>
      </c>
      <c r="S19" s="54">
        <v>1600011</v>
      </c>
      <c r="T19" s="54">
        <v>1600012</v>
      </c>
      <c r="U19" s="54">
        <v>1600013</v>
      </c>
      <c r="V19" s="54">
        <v>1600014</v>
      </c>
      <c r="W19" s="54">
        <v>1600000</v>
      </c>
      <c r="X19" s="149">
        <v>899817</v>
      </c>
      <c r="Y19" s="149">
        <v>899817</v>
      </c>
      <c r="Z19" s="161">
        <f t="shared" si="5"/>
        <v>1</v>
      </c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</row>
    <row r="20" spans="1:63" s="86" customFormat="1" ht="30" hidden="1" customHeight="1" x14ac:dyDescent="0.2">
      <c r="A20" s="145" t="s">
        <v>122</v>
      </c>
      <c r="B20" s="148"/>
      <c r="C20" s="149"/>
      <c r="D20" s="149"/>
      <c r="E20" s="149">
        <f t="shared" si="4"/>
        <v>0</v>
      </c>
      <c r="F20" s="149"/>
      <c r="G20" s="149">
        <f>B20*D20</f>
        <v>0</v>
      </c>
      <c r="H20" s="54">
        <f>E20*F20</f>
        <v>0</v>
      </c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54"/>
      <c r="W20" s="149"/>
      <c r="X20" s="149"/>
      <c r="Y20" s="149"/>
      <c r="Z20" s="161" t="e">
        <f t="shared" si="5"/>
        <v>#DIV/0!</v>
      </c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</row>
    <row r="21" spans="1:63" s="86" customFormat="1" ht="30" customHeight="1" x14ac:dyDescent="0.2">
      <c r="A21" s="145" t="s">
        <v>123</v>
      </c>
      <c r="B21" s="148">
        <v>40</v>
      </c>
      <c r="C21" s="149"/>
      <c r="D21" s="149">
        <v>750000</v>
      </c>
      <c r="E21" s="149">
        <f t="shared" si="4"/>
        <v>30000000</v>
      </c>
      <c r="F21" s="149"/>
      <c r="G21" s="149">
        <f>B21*D21</f>
        <v>30000000</v>
      </c>
      <c r="H21" s="54">
        <v>25000000</v>
      </c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54"/>
      <c r="W21" s="149">
        <v>19000000</v>
      </c>
      <c r="X21" s="149">
        <v>12500000</v>
      </c>
      <c r="Y21" s="149">
        <v>13880000</v>
      </c>
      <c r="Z21" s="161">
        <f t="shared" si="5"/>
        <v>1.1104000000000001</v>
      </c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</row>
    <row r="22" spans="1:63" s="86" customFormat="1" ht="30" customHeight="1" x14ac:dyDescent="0.2">
      <c r="A22" s="145" t="s">
        <v>221</v>
      </c>
      <c r="B22" s="148"/>
      <c r="C22" s="149"/>
      <c r="D22" s="149"/>
      <c r="E22" s="149"/>
      <c r="F22" s="149"/>
      <c r="G22" s="149"/>
      <c r="H22" s="54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54"/>
      <c r="W22" s="149"/>
      <c r="X22" s="149"/>
      <c r="Y22" s="149">
        <v>53295</v>
      </c>
      <c r="Z22" s="161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H22" s="85"/>
      <c r="BI22" s="85"/>
      <c r="BJ22" s="85"/>
      <c r="BK22" s="85"/>
    </row>
    <row r="23" spans="1:63" s="90" customFormat="1" ht="32.25" customHeight="1" x14ac:dyDescent="0.2">
      <c r="A23" s="146" t="s">
        <v>147</v>
      </c>
      <c r="B23" s="150">
        <f>SUM(B16:B21)</f>
        <v>2080</v>
      </c>
      <c r="C23" s="155"/>
      <c r="D23" s="155"/>
      <c r="E23" s="151">
        <f>SUM(E16:E21)</f>
        <v>53100000</v>
      </c>
      <c r="F23" s="155">
        <f>SUM(F16:F20)</f>
        <v>0</v>
      </c>
      <c r="G23" s="151">
        <f>SUM(G16:G21)</f>
        <v>53100000</v>
      </c>
      <c r="H23" s="219">
        <f>H16+H17+H19+H21</f>
        <v>42225000</v>
      </c>
      <c r="I23" s="151" t="e">
        <f t="shared" ref="I23:V23" si="6">SUM(I16:I21)</f>
        <v>#REF!</v>
      </c>
      <c r="J23" s="151" t="e">
        <f t="shared" si="6"/>
        <v>#REF!</v>
      </c>
      <c r="K23" s="151" t="e">
        <f t="shared" si="6"/>
        <v>#REF!</v>
      </c>
      <c r="L23" s="151" t="e">
        <f t="shared" si="6"/>
        <v>#REF!</v>
      </c>
      <c r="M23" s="151" t="e">
        <f t="shared" si="6"/>
        <v>#REF!</v>
      </c>
      <c r="N23" s="151" t="e">
        <f t="shared" si="6"/>
        <v>#REF!</v>
      </c>
      <c r="O23" s="151" t="e">
        <f t="shared" si="6"/>
        <v>#REF!</v>
      </c>
      <c r="P23" s="151" t="e">
        <f t="shared" si="6"/>
        <v>#REF!</v>
      </c>
      <c r="Q23" s="151" t="e">
        <f t="shared" si="6"/>
        <v>#REF!</v>
      </c>
      <c r="R23" s="151" t="e">
        <f t="shared" si="6"/>
        <v>#REF!</v>
      </c>
      <c r="S23" s="151" t="e">
        <f t="shared" si="6"/>
        <v>#REF!</v>
      </c>
      <c r="T23" s="151" t="e">
        <f t="shared" si="6"/>
        <v>#REF!</v>
      </c>
      <c r="U23" s="151" t="e">
        <f t="shared" si="6"/>
        <v>#REF!</v>
      </c>
      <c r="V23" s="151" t="e">
        <f t="shared" si="6"/>
        <v>#REF!</v>
      </c>
      <c r="W23" s="151">
        <f>W16+W17+W19+W21</f>
        <v>42246256</v>
      </c>
      <c r="X23" s="151">
        <f>SUM(X16:X21)</f>
        <v>30746358</v>
      </c>
      <c r="Y23" s="151">
        <f>SUM(Y16:Y22)</f>
        <v>36933397</v>
      </c>
      <c r="Z23" s="162">
        <f t="shared" si="5"/>
        <v>1.2012283536150852</v>
      </c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</row>
    <row r="24" spans="1:63" s="92" customFormat="1" ht="0.75" hidden="1" customHeight="1" x14ac:dyDescent="0.2">
      <c r="A24" s="156"/>
      <c r="B24" s="150"/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43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</row>
    <row r="25" spans="1:63" s="133" customFormat="1" ht="55.5" customHeight="1" x14ac:dyDescent="0.2">
      <c r="A25" s="157" t="s">
        <v>23</v>
      </c>
      <c r="B25" s="150">
        <f>B10+B13+B23</f>
        <v>2180</v>
      </c>
      <c r="C25" s="151">
        <v>0</v>
      </c>
      <c r="D25" s="151">
        <v>0</v>
      </c>
      <c r="E25" s="151">
        <f t="shared" ref="E25:Y25" si="7">E10+E13+E23</f>
        <v>56600000</v>
      </c>
      <c r="F25" s="151">
        <f t="shared" si="7"/>
        <v>0</v>
      </c>
      <c r="G25" s="151">
        <f t="shared" si="7"/>
        <v>56600000</v>
      </c>
      <c r="H25" s="151">
        <f t="shared" si="7"/>
        <v>44225000</v>
      </c>
      <c r="I25" s="151" t="e">
        <f t="shared" si="7"/>
        <v>#REF!</v>
      </c>
      <c r="J25" s="151" t="e">
        <f t="shared" si="7"/>
        <v>#REF!</v>
      </c>
      <c r="K25" s="151" t="e">
        <f t="shared" si="7"/>
        <v>#REF!</v>
      </c>
      <c r="L25" s="151" t="e">
        <f t="shared" si="7"/>
        <v>#REF!</v>
      </c>
      <c r="M25" s="151" t="e">
        <f t="shared" si="7"/>
        <v>#REF!</v>
      </c>
      <c r="N25" s="151" t="e">
        <f t="shared" si="7"/>
        <v>#REF!</v>
      </c>
      <c r="O25" s="151" t="e">
        <f t="shared" si="7"/>
        <v>#REF!</v>
      </c>
      <c r="P25" s="151" t="e">
        <f t="shared" si="7"/>
        <v>#REF!</v>
      </c>
      <c r="Q25" s="151" t="e">
        <f t="shared" si="7"/>
        <v>#REF!</v>
      </c>
      <c r="R25" s="151" t="e">
        <f t="shared" si="7"/>
        <v>#REF!</v>
      </c>
      <c r="S25" s="151" t="e">
        <f t="shared" si="7"/>
        <v>#REF!</v>
      </c>
      <c r="T25" s="151" t="e">
        <f t="shared" si="7"/>
        <v>#REF!</v>
      </c>
      <c r="U25" s="151" t="e">
        <f t="shared" si="7"/>
        <v>#REF!</v>
      </c>
      <c r="V25" s="151" t="e">
        <f t="shared" si="7"/>
        <v>#VALUE!</v>
      </c>
      <c r="W25" s="151">
        <f t="shared" si="7"/>
        <v>44246256</v>
      </c>
      <c r="X25" s="151">
        <f t="shared" si="7"/>
        <v>31746256</v>
      </c>
      <c r="Y25" s="151">
        <f t="shared" si="7"/>
        <v>37902557</v>
      </c>
      <c r="Z25" s="162">
        <f>Y25/X25</f>
        <v>1.1939221116342034</v>
      </c>
      <c r="AA25" s="132"/>
      <c r="AB25" s="132"/>
      <c r="AC25" s="132"/>
      <c r="AD25" s="132"/>
      <c r="AE25" s="132">
        <f>H12+H16+H17+H19</f>
        <v>19225000</v>
      </c>
      <c r="AF25" s="132">
        <f>W12+W16+W17+W19</f>
        <v>25246256</v>
      </c>
      <c r="AG25" s="132">
        <f>X12+X16+X17+X19</f>
        <v>19246256</v>
      </c>
      <c r="AH25" s="132">
        <f>Y12+Y16+Y17+Y19</f>
        <v>23969262</v>
      </c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</row>
    <row r="26" spans="1:63" s="97" customFormat="1" ht="10.5" customHeight="1" x14ac:dyDescent="0.25">
      <c r="A26" s="93"/>
      <c r="B26" s="13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5"/>
      <c r="V26" s="96" t="str">
        <f t="shared" ref="V26" si="8">IF((E26+F26)=G26,"igaz","hamis")</f>
        <v>igaz</v>
      </c>
      <c r="W26" s="94"/>
      <c r="X26" s="94"/>
      <c r="Y26" s="94"/>
      <c r="Z26" s="94"/>
      <c r="AA26" s="94"/>
      <c r="AB26" s="94"/>
      <c r="AC26" s="94"/>
      <c r="AD26" s="94"/>
      <c r="AE26" s="94"/>
      <c r="AF26" s="94">
        <v>25249501</v>
      </c>
      <c r="AG26" s="94">
        <v>19249501</v>
      </c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4"/>
      <c r="BK26" s="94"/>
    </row>
    <row r="27" spans="1:63" s="97" customFormat="1" ht="15" hidden="1" x14ac:dyDescent="0.25">
      <c r="A27" s="93"/>
      <c r="B27" s="13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  <c r="V27" s="96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</row>
    <row r="28" spans="1:63" s="97" customFormat="1" ht="15" x14ac:dyDescent="0.25">
      <c r="A28" s="93"/>
      <c r="B28" s="13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5"/>
      <c r="V28" s="96"/>
      <c r="W28" s="94"/>
      <c r="X28" s="94"/>
      <c r="Y28" s="94"/>
      <c r="Z28" s="94"/>
      <c r="AA28" s="94"/>
      <c r="AB28" s="94"/>
      <c r="AC28" s="94"/>
      <c r="AD28" s="94"/>
      <c r="AE28" s="94"/>
      <c r="AF28" s="94">
        <f>AF25-AF26</f>
        <v>-3245</v>
      </c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</row>
    <row r="29" spans="1:63" s="97" customFormat="1" ht="15" x14ac:dyDescent="0.25">
      <c r="A29" s="93"/>
      <c r="B29" s="13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5"/>
      <c r="V29" s="96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</row>
    <row r="30" spans="1:63" s="97" customFormat="1" ht="15" x14ac:dyDescent="0.25">
      <c r="A30" s="93"/>
      <c r="B30" s="13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5"/>
      <c r="V30" s="96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</row>
    <row r="31" spans="1:63" s="97" customFormat="1" ht="15" x14ac:dyDescent="0.25">
      <c r="A31" s="93"/>
      <c r="B31" s="13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5"/>
      <c r="V31" s="96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</row>
    <row r="32" spans="1:63" s="97" customFormat="1" ht="15" x14ac:dyDescent="0.25">
      <c r="A32" s="93"/>
      <c r="B32" s="13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5"/>
      <c r="V32" s="96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</row>
    <row r="33" spans="1:63" s="97" customFormat="1" ht="15" x14ac:dyDescent="0.25">
      <c r="A33" s="93"/>
      <c r="B33" s="13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5"/>
      <c r="V33" s="96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4"/>
    </row>
    <row r="34" spans="1:63" s="97" customFormat="1" ht="15" x14ac:dyDescent="0.25">
      <c r="A34" s="93"/>
      <c r="B34" s="13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5"/>
      <c r="V34" s="96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</row>
    <row r="35" spans="1:63" s="97" customFormat="1" ht="15" x14ac:dyDescent="0.25">
      <c r="A35" s="93"/>
      <c r="B35" s="13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5"/>
      <c r="V35" s="96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</row>
    <row r="36" spans="1:63" s="97" customFormat="1" ht="15" x14ac:dyDescent="0.25">
      <c r="A36" s="93"/>
      <c r="B36" s="13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5"/>
      <c r="V36" s="96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</row>
    <row r="37" spans="1:63" s="97" customFormat="1" ht="15" x14ac:dyDescent="0.25">
      <c r="A37" s="93"/>
      <c r="B37" s="13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5"/>
      <c r="V37" s="96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  <c r="BJ37" s="94"/>
      <c r="BK37" s="94"/>
    </row>
    <row r="38" spans="1:63" s="97" customFormat="1" ht="15" x14ac:dyDescent="0.25">
      <c r="A38" s="93"/>
      <c r="B38" s="13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5"/>
      <c r="V38" s="96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</row>
    <row r="39" spans="1:63" s="97" customFormat="1" ht="15" x14ac:dyDescent="0.25">
      <c r="A39" s="93"/>
      <c r="B39" s="13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5"/>
      <c r="V39" s="96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</row>
    <row r="40" spans="1:63" s="97" customFormat="1" ht="15" x14ac:dyDescent="0.25">
      <c r="A40" s="93"/>
      <c r="B40" s="13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5"/>
      <c r="V40" s="96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</row>
  </sheetData>
  <mergeCells count="3">
    <mergeCell ref="H1:Z1"/>
    <mergeCell ref="Y3:Z3"/>
    <mergeCell ref="A2:Z2"/>
  </mergeCells>
  <printOptions horizontalCentered="1"/>
  <pageMargins left="0.19685039370078741" right="0" top="0" bottom="0" header="0.51181102362204722" footer="0.51181102362204722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"/>
  <sheetViews>
    <sheetView workbookViewId="0">
      <selection activeCell="W49" sqref="W49"/>
    </sheetView>
  </sheetViews>
  <sheetFormatPr defaultRowHeight="12.75" x14ac:dyDescent="0.2"/>
  <cols>
    <col min="1" max="1" width="41" customWidth="1"/>
    <col min="2" max="3" width="12.7109375" hidden="1" customWidth="1"/>
    <col min="4" max="4" width="11.85546875" hidden="1" customWidth="1"/>
    <col min="5" max="7" width="12.7109375" hidden="1" customWidth="1"/>
    <col min="8" max="8" width="0.28515625" hidden="1" customWidth="1"/>
    <col min="9" max="9" width="13.7109375" style="107" customWidth="1"/>
    <col min="10" max="13" width="13.7109375" customWidth="1"/>
  </cols>
  <sheetData>
    <row r="1" spans="1:35" x14ac:dyDescent="0.2">
      <c r="H1" s="252" t="s">
        <v>138</v>
      </c>
      <c r="I1" s="252"/>
      <c r="J1" s="252"/>
      <c r="K1" s="252"/>
      <c r="L1" s="252"/>
      <c r="M1" s="252"/>
    </row>
    <row r="2" spans="1:35" ht="44.25" customHeight="1" x14ac:dyDescent="0.2">
      <c r="A2" s="253" t="s">
        <v>151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</row>
    <row r="3" spans="1:35" s="98" customFormat="1" ht="20.25" customHeight="1" x14ac:dyDescent="0.2">
      <c r="G3" s="108" t="s">
        <v>21</v>
      </c>
      <c r="H3" s="108"/>
      <c r="I3" s="108"/>
      <c r="L3" s="251" t="s">
        <v>154</v>
      </c>
      <c r="M3" s="251"/>
    </row>
    <row r="4" spans="1:35" s="101" customFormat="1" ht="25.5" customHeight="1" x14ac:dyDescent="0.2">
      <c r="A4" s="257" t="s">
        <v>7</v>
      </c>
      <c r="B4" s="258" t="s">
        <v>124</v>
      </c>
      <c r="C4" s="258" t="s">
        <v>125</v>
      </c>
      <c r="D4" s="258" t="s">
        <v>126</v>
      </c>
      <c r="E4" s="109"/>
      <c r="F4" s="109"/>
      <c r="G4" s="109"/>
      <c r="H4" s="109"/>
      <c r="I4" s="254" t="s">
        <v>152</v>
      </c>
      <c r="J4" s="255"/>
      <c r="K4" s="255"/>
      <c r="L4" s="255"/>
      <c r="M4" s="256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</row>
    <row r="5" spans="1:35" s="101" customFormat="1" ht="44.25" customHeight="1" x14ac:dyDescent="0.2">
      <c r="A5" s="257"/>
      <c r="B5" s="258"/>
      <c r="C5" s="258"/>
      <c r="D5" s="258"/>
      <c r="E5" s="99" t="s">
        <v>127</v>
      </c>
      <c r="F5" s="99" t="s">
        <v>128</v>
      </c>
      <c r="G5" s="99" t="s">
        <v>129</v>
      </c>
      <c r="H5" s="99" t="s">
        <v>130</v>
      </c>
      <c r="I5" s="99" t="s">
        <v>67</v>
      </c>
      <c r="J5" s="99" t="s">
        <v>68</v>
      </c>
      <c r="K5" s="99" t="s">
        <v>77</v>
      </c>
      <c r="L5" s="99" t="s">
        <v>137</v>
      </c>
      <c r="M5" s="99" t="s">
        <v>83</v>
      </c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</row>
    <row r="6" spans="1:35" s="10" customFormat="1" ht="30" customHeight="1" x14ac:dyDescent="0.2">
      <c r="A6" s="110" t="s">
        <v>131</v>
      </c>
      <c r="B6" s="102">
        <v>20064</v>
      </c>
      <c r="C6" s="102">
        <v>21797</v>
      </c>
      <c r="D6" s="103">
        <v>21797</v>
      </c>
      <c r="E6" s="104">
        <v>17805</v>
      </c>
      <c r="F6" s="104">
        <v>3145</v>
      </c>
      <c r="G6" s="104">
        <v>0</v>
      </c>
      <c r="H6" s="104">
        <v>0</v>
      </c>
      <c r="I6" s="102">
        <v>20744893</v>
      </c>
      <c r="J6" s="102">
        <v>20744893</v>
      </c>
      <c r="K6" s="102">
        <v>10372447</v>
      </c>
      <c r="L6" s="102">
        <v>10760425</v>
      </c>
      <c r="M6" s="113">
        <f>L6/K6</f>
        <v>1.0374046741333072</v>
      </c>
      <c r="N6" s="9"/>
      <c r="O6" s="9"/>
      <c r="P6" s="9"/>
      <c r="Q6" s="9"/>
    </row>
    <row r="7" spans="1:35" s="10" customFormat="1" ht="30" customHeight="1" x14ac:dyDescent="0.2">
      <c r="A7" s="110" t="s">
        <v>132</v>
      </c>
      <c r="B7" s="102">
        <v>21</v>
      </c>
      <c r="C7" s="102">
        <v>74</v>
      </c>
      <c r="D7" s="103">
        <v>74</v>
      </c>
      <c r="E7" s="104">
        <v>73</v>
      </c>
      <c r="F7" s="104">
        <v>2</v>
      </c>
      <c r="G7" s="104">
        <v>0</v>
      </c>
      <c r="H7" s="104">
        <v>0</v>
      </c>
      <c r="I7" s="102">
        <v>128850</v>
      </c>
      <c r="J7" s="102">
        <v>128850</v>
      </c>
      <c r="K7" s="102">
        <v>65000</v>
      </c>
      <c r="L7" s="102">
        <v>1200</v>
      </c>
      <c r="M7" s="113">
        <f t="shared" ref="M7:M16" si="0">L7/K7</f>
        <v>1.8461538461538463E-2</v>
      </c>
      <c r="N7" s="9"/>
      <c r="O7" s="9"/>
      <c r="P7" s="9"/>
      <c r="Q7" s="9"/>
    </row>
    <row r="8" spans="1:35" s="10" customFormat="1" ht="30" customHeight="1" x14ac:dyDescent="0.2">
      <c r="A8" s="110" t="s">
        <v>133</v>
      </c>
      <c r="B8" s="102">
        <v>164652</v>
      </c>
      <c r="C8" s="102">
        <v>234771</v>
      </c>
      <c r="D8" s="103">
        <v>234821</v>
      </c>
      <c r="E8" s="104">
        <f>175713+10000+112+300+2180+2180</f>
        <v>190485</v>
      </c>
      <c r="F8" s="104">
        <v>22050</v>
      </c>
      <c r="G8" s="104">
        <v>2180</v>
      </c>
      <c r="H8" s="104"/>
      <c r="I8" s="102">
        <f>250274551+10000000</f>
        <v>260274551</v>
      </c>
      <c r="J8" s="102">
        <f>250274551+10000000</f>
        <v>260274551</v>
      </c>
      <c r="K8" s="102">
        <v>130137275</v>
      </c>
      <c r="L8" s="102">
        <v>118047483</v>
      </c>
      <c r="M8" s="113">
        <f t="shared" si="0"/>
        <v>0.90709969914461475</v>
      </c>
      <c r="N8" s="9"/>
      <c r="O8" s="9"/>
      <c r="P8" s="9"/>
      <c r="Q8" s="9"/>
    </row>
    <row r="9" spans="1:35" s="10" customFormat="1" ht="30" customHeight="1" x14ac:dyDescent="0.2">
      <c r="A9" s="110" t="s">
        <v>134</v>
      </c>
      <c r="B9" s="102">
        <v>50</v>
      </c>
      <c r="C9" s="102">
        <v>50</v>
      </c>
      <c r="D9" s="103">
        <v>0</v>
      </c>
      <c r="E9" s="104">
        <v>20</v>
      </c>
      <c r="F9" s="104">
        <v>0</v>
      </c>
      <c r="G9" s="104"/>
      <c r="H9" s="104"/>
      <c r="I9" s="102">
        <v>455000</v>
      </c>
      <c r="J9" s="102">
        <v>455000</v>
      </c>
      <c r="K9" s="102">
        <v>227500</v>
      </c>
      <c r="L9" s="102"/>
      <c r="M9" s="113">
        <f t="shared" si="0"/>
        <v>0</v>
      </c>
      <c r="N9" s="9"/>
      <c r="O9" s="9"/>
      <c r="P9" s="9"/>
      <c r="Q9" s="9"/>
    </row>
    <row r="10" spans="1:35" s="10" customFormat="1" ht="30" customHeight="1" x14ac:dyDescent="0.2">
      <c r="A10" s="110" t="s">
        <v>193</v>
      </c>
      <c r="B10" s="102">
        <v>2036</v>
      </c>
      <c r="C10" s="102">
        <v>1878</v>
      </c>
      <c r="D10" s="103">
        <v>1878</v>
      </c>
      <c r="E10" s="104">
        <v>1524</v>
      </c>
      <c r="F10" s="104">
        <v>523</v>
      </c>
      <c r="G10" s="104"/>
      <c r="H10" s="104"/>
      <c r="I10" s="102">
        <f>2483520+102754</f>
        <v>2586274</v>
      </c>
      <c r="J10" s="102">
        <f>2483520+102754</f>
        <v>2586274</v>
      </c>
      <c r="K10" s="102">
        <f>954721+51000</f>
        <v>1005721</v>
      </c>
      <c r="L10" s="102">
        <f>879434+39679</f>
        <v>919113</v>
      </c>
      <c r="M10" s="113">
        <f t="shared" si="0"/>
        <v>0.91388466582680483</v>
      </c>
      <c r="N10" s="9"/>
      <c r="O10" s="9"/>
      <c r="P10" s="9"/>
      <c r="Q10" s="9"/>
    </row>
    <row r="11" spans="1:35" s="10" customFormat="1" ht="30" customHeight="1" x14ac:dyDescent="0.2">
      <c r="A11" s="110" t="s">
        <v>194</v>
      </c>
      <c r="B11" s="102">
        <v>13</v>
      </c>
      <c r="C11" s="102">
        <v>60</v>
      </c>
      <c r="D11" s="103">
        <v>60</v>
      </c>
      <c r="E11" s="104">
        <v>110</v>
      </c>
      <c r="F11" s="104">
        <v>14</v>
      </c>
      <c r="G11" s="104"/>
      <c r="H11" s="104"/>
      <c r="I11" s="102">
        <v>510000</v>
      </c>
      <c r="J11" s="102">
        <v>510000</v>
      </c>
      <c r="K11" s="102">
        <v>200000</v>
      </c>
      <c r="L11" s="102">
        <v>237294</v>
      </c>
      <c r="M11" s="113">
        <f t="shared" si="0"/>
        <v>1.1864699999999999</v>
      </c>
      <c r="N11" s="9"/>
      <c r="O11" s="9"/>
      <c r="P11" s="9"/>
      <c r="Q11" s="9"/>
    </row>
    <row r="12" spans="1:35" s="10" customFormat="1" ht="30" customHeight="1" x14ac:dyDescent="0.2">
      <c r="A12" s="110" t="s">
        <v>135</v>
      </c>
      <c r="B12" s="102">
        <v>17861</v>
      </c>
      <c r="C12" s="102">
        <v>18174</v>
      </c>
      <c r="D12" s="103">
        <v>18174</v>
      </c>
      <c r="E12" s="104">
        <v>15402</v>
      </c>
      <c r="F12" s="104">
        <v>2768</v>
      </c>
      <c r="G12" s="104"/>
      <c r="H12" s="104"/>
      <c r="I12" s="102">
        <v>18230578</v>
      </c>
      <c r="J12" s="102">
        <v>18230578</v>
      </c>
      <c r="K12" s="102">
        <f>9115289-200000</f>
        <v>8915289</v>
      </c>
      <c r="L12" s="102">
        <v>8560867</v>
      </c>
      <c r="M12" s="113">
        <f t="shared" si="0"/>
        <v>0.96024559607658255</v>
      </c>
      <c r="N12" s="9"/>
      <c r="O12" s="9"/>
      <c r="P12" s="9"/>
      <c r="Q12" s="9"/>
    </row>
    <row r="13" spans="1:35" s="10" customFormat="1" ht="30" customHeight="1" x14ac:dyDescent="0.2">
      <c r="A13" s="110" t="s">
        <v>136</v>
      </c>
      <c r="B13" s="102"/>
      <c r="C13" s="102"/>
      <c r="D13" s="103"/>
      <c r="E13" s="104"/>
      <c r="F13" s="104"/>
      <c r="G13" s="104"/>
      <c r="H13" s="104"/>
      <c r="I13" s="102">
        <v>1481632</v>
      </c>
      <c r="J13" s="102">
        <v>1481632</v>
      </c>
      <c r="K13" s="102">
        <v>1282657</v>
      </c>
      <c r="L13" s="102">
        <v>1282657</v>
      </c>
      <c r="M13" s="113">
        <f t="shared" si="0"/>
        <v>1</v>
      </c>
      <c r="N13" s="9"/>
      <c r="O13" s="9"/>
      <c r="P13" s="9"/>
      <c r="Q13" s="9"/>
    </row>
    <row r="14" spans="1:35" s="10" customFormat="1" ht="30" customHeight="1" x14ac:dyDescent="0.2">
      <c r="A14" s="110" t="s">
        <v>223</v>
      </c>
      <c r="B14" s="102"/>
      <c r="C14" s="102"/>
      <c r="D14" s="103"/>
      <c r="E14" s="104"/>
      <c r="F14" s="104"/>
      <c r="G14" s="104"/>
      <c r="H14" s="104"/>
      <c r="I14" s="102"/>
      <c r="J14" s="102"/>
      <c r="K14" s="102"/>
      <c r="L14" s="102">
        <v>37048</v>
      </c>
      <c r="M14" s="113"/>
      <c r="N14" s="9"/>
      <c r="O14" s="9"/>
      <c r="P14" s="9"/>
      <c r="Q14" s="9"/>
    </row>
    <row r="15" spans="1:35" s="10" customFormat="1" ht="30" customHeight="1" x14ac:dyDescent="0.2">
      <c r="A15" s="110" t="s">
        <v>224</v>
      </c>
      <c r="B15" s="102"/>
      <c r="C15" s="102"/>
      <c r="D15" s="103"/>
      <c r="E15" s="104"/>
      <c r="F15" s="104"/>
      <c r="G15" s="104"/>
      <c r="H15" s="104"/>
      <c r="I15" s="102"/>
      <c r="J15" s="102"/>
      <c r="K15" s="102"/>
      <c r="L15" s="102">
        <v>24110</v>
      </c>
      <c r="M15" s="113"/>
      <c r="N15" s="9"/>
      <c r="O15" s="9"/>
      <c r="P15" s="9"/>
      <c r="Q15" s="9"/>
    </row>
    <row r="16" spans="1:35" s="10" customFormat="1" ht="30" customHeight="1" x14ac:dyDescent="0.2">
      <c r="A16" s="111" t="s">
        <v>116</v>
      </c>
      <c r="B16" s="102">
        <v>3512</v>
      </c>
      <c r="C16" s="102">
        <v>2825</v>
      </c>
      <c r="D16" s="103">
        <v>2825</v>
      </c>
      <c r="E16" s="104">
        <v>2165</v>
      </c>
      <c r="F16" s="104">
        <v>1050</v>
      </c>
      <c r="G16" s="104"/>
      <c r="H16" s="104"/>
      <c r="I16" s="105">
        <f>SUM(I6:I13)</f>
        <v>304411778</v>
      </c>
      <c r="J16" s="105">
        <f>SUM(J6:J13)</f>
        <v>304411778</v>
      </c>
      <c r="K16" s="105">
        <f>SUM(K6:K13)</f>
        <v>152205889</v>
      </c>
      <c r="L16" s="105">
        <f>SUM(L6:L15)</f>
        <v>139870197</v>
      </c>
      <c r="M16" s="220">
        <f t="shared" si="0"/>
        <v>0.91895391117225433</v>
      </c>
      <c r="N16" s="9"/>
      <c r="O16" s="9"/>
      <c r="P16" s="9"/>
      <c r="Q16" s="9"/>
    </row>
    <row r="17" spans="1:17" x14ac:dyDescent="0.2">
      <c r="A17" t="s">
        <v>22</v>
      </c>
      <c r="D17" s="3"/>
      <c r="E17" s="3"/>
      <c r="F17" s="3"/>
      <c r="G17" s="3"/>
      <c r="H17" s="3"/>
      <c r="I17" s="106"/>
      <c r="J17" s="3"/>
      <c r="K17" s="3"/>
      <c r="L17" s="3"/>
      <c r="M17" s="3"/>
      <c r="N17" s="3"/>
      <c r="O17" s="3"/>
      <c r="P17" s="3"/>
      <c r="Q17" s="3"/>
    </row>
    <row r="18" spans="1:17" x14ac:dyDescent="0.2">
      <c r="A18" t="s">
        <v>22</v>
      </c>
      <c r="D18" s="3"/>
      <c r="E18" s="3"/>
      <c r="F18" s="3"/>
      <c r="G18" s="3"/>
      <c r="H18" s="3"/>
      <c r="I18" s="106"/>
      <c r="J18" s="3"/>
      <c r="K18" s="3"/>
      <c r="L18" s="3"/>
      <c r="M18" s="3"/>
      <c r="N18" s="3"/>
      <c r="O18" s="3"/>
      <c r="P18" s="3"/>
      <c r="Q18" s="3"/>
    </row>
    <row r="19" spans="1:17" x14ac:dyDescent="0.2">
      <c r="D19" s="3"/>
      <c r="E19" s="3"/>
      <c r="F19" s="3"/>
      <c r="G19" s="3"/>
      <c r="H19" s="3"/>
      <c r="I19" s="106"/>
      <c r="J19" s="3"/>
      <c r="K19" s="3"/>
      <c r="L19" s="3"/>
      <c r="M19" s="3"/>
      <c r="N19" s="3"/>
      <c r="O19" s="3"/>
      <c r="P19" s="3"/>
      <c r="Q19" s="3"/>
    </row>
    <row r="20" spans="1:17" x14ac:dyDescent="0.2">
      <c r="D20" s="3"/>
      <c r="E20" s="3"/>
      <c r="F20" s="3"/>
      <c r="G20" s="3"/>
      <c r="H20" s="3"/>
      <c r="I20" s="106"/>
      <c r="J20" s="3"/>
      <c r="K20" s="3"/>
      <c r="L20" s="3"/>
      <c r="M20" s="3"/>
      <c r="N20" s="3"/>
      <c r="O20" s="3"/>
      <c r="P20" s="3"/>
      <c r="Q20" s="3"/>
    </row>
    <row r="21" spans="1:17" x14ac:dyDescent="0.2">
      <c r="I21" s="106"/>
    </row>
  </sheetData>
  <mergeCells count="8">
    <mergeCell ref="L3:M3"/>
    <mergeCell ref="H1:M1"/>
    <mergeCell ref="A2:M2"/>
    <mergeCell ref="I4:M4"/>
    <mergeCell ref="A4:A5"/>
    <mergeCell ref="B4:B5"/>
    <mergeCell ref="C4:C5"/>
    <mergeCell ref="D4:D5"/>
  </mergeCells>
  <printOptions horizontalCentered="1"/>
  <pageMargins left="0" right="0" top="0.59055118110236227" bottom="0.59055118110236227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13" workbookViewId="0">
      <selection activeCell="J30" sqref="J30:J31"/>
    </sheetView>
  </sheetViews>
  <sheetFormatPr defaultRowHeight="12.75" x14ac:dyDescent="0.2"/>
  <cols>
    <col min="1" max="1" width="5.7109375" customWidth="1"/>
    <col min="6" max="6" width="5.85546875" customWidth="1"/>
    <col min="7" max="7" width="12" customWidth="1"/>
    <col min="8" max="8" width="11.28515625" customWidth="1"/>
    <col min="9" max="9" width="10.7109375" customWidth="1"/>
    <col min="10" max="10" width="16" bestFit="1" customWidth="1"/>
  </cols>
  <sheetData>
    <row r="1" spans="1:10" ht="15.75" x14ac:dyDescent="0.25">
      <c r="A1" s="262" t="s">
        <v>81</v>
      </c>
      <c r="B1" s="262"/>
      <c r="C1" s="262"/>
      <c r="D1" s="262"/>
      <c r="E1" s="262"/>
      <c r="F1" s="262"/>
      <c r="G1" s="262"/>
      <c r="H1" s="262"/>
      <c r="I1" s="262"/>
      <c r="J1" s="262"/>
    </row>
    <row r="2" spans="1:10" ht="18.75" x14ac:dyDescent="0.3">
      <c r="A2" s="67"/>
      <c r="B2" s="67"/>
      <c r="C2" s="67"/>
      <c r="D2" s="67"/>
      <c r="E2" s="67"/>
      <c r="F2" s="68"/>
      <c r="G2" s="67"/>
      <c r="H2" s="67"/>
      <c r="I2" s="67"/>
      <c r="J2" s="69"/>
    </row>
    <row r="3" spans="1:10" ht="45" customHeight="1" x14ac:dyDescent="0.2">
      <c r="A3" s="244" t="s">
        <v>153</v>
      </c>
      <c r="B3" s="244"/>
      <c r="C3" s="244"/>
      <c r="D3" s="244"/>
      <c r="E3" s="244"/>
      <c r="F3" s="244"/>
      <c r="G3" s="244"/>
      <c r="H3" s="244"/>
      <c r="I3" s="244"/>
      <c r="J3" s="244"/>
    </row>
    <row r="4" spans="1:10" ht="18.75" x14ac:dyDescent="0.3">
      <c r="A4" s="70"/>
      <c r="B4" s="70"/>
      <c r="C4" s="70"/>
      <c r="D4" s="70"/>
      <c r="E4" s="70"/>
      <c r="F4" s="71"/>
      <c r="G4" s="70"/>
      <c r="H4" s="70"/>
      <c r="I4" s="70"/>
      <c r="J4" s="72" t="s">
        <v>154</v>
      </c>
    </row>
    <row r="5" spans="1:10" ht="28.5" x14ac:dyDescent="0.2">
      <c r="A5" s="242" t="s">
        <v>82</v>
      </c>
      <c r="B5" s="242"/>
      <c r="C5" s="242"/>
      <c r="D5" s="242"/>
      <c r="E5" s="242"/>
      <c r="F5" s="242"/>
      <c r="G5" s="75" t="s">
        <v>97</v>
      </c>
      <c r="H5" s="75" t="s">
        <v>77</v>
      </c>
      <c r="I5" s="75" t="s">
        <v>74</v>
      </c>
      <c r="J5" s="75" t="s">
        <v>83</v>
      </c>
    </row>
    <row r="6" spans="1:10" ht="31.5" customHeight="1" x14ac:dyDescent="0.2">
      <c r="A6" s="73" t="s">
        <v>84</v>
      </c>
      <c r="B6" s="259" t="s">
        <v>209</v>
      </c>
      <c r="C6" s="260"/>
      <c r="D6" s="260"/>
      <c r="E6" s="260"/>
      <c r="F6" s="261"/>
      <c r="G6" s="76">
        <v>1200000</v>
      </c>
      <c r="H6" s="76">
        <v>0</v>
      </c>
      <c r="I6" s="76">
        <v>200025</v>
      </c>
      <c r="J6" s="112">
        <f t="shared" ref="J6:J17" si="0">I6/G6</f>
        <v>0.16668749999999999</v>
      </c>
    </row>
    <row r="7" spans="1:10" ht="31.5" customHeight="1" x14ac:dyDescent="0.2">
      <c r="A7" s="74" t="s">
        <v>85</v>
      </c>
      <c r="B7" s="259" t="s">
        <v>210</v>
      </c>
      <c r="C7" s="260"/>
      <c r="D7" s="260"/>
      <c r="E7" s="260"/>
      <c r="F7" s="261"/>
      <c r="G7" s="77">
        <v>6000000</v>
      </c>
      <c r="H7" s="77">
        <v>600075</v>
      </c>
      <c r="I7" s="77">
        <v>600075</v>
      </c>
      <c r="J7" s="226">
        <f>I7/G7</f>
        <v>0.1000125</v>
      </c>
    </row>
    <row r="8" spans="1:10" ht="31.5" customHeight="1" x14ac:dyDescent="0.2">
      <c r="A8" s="74" t="s">
        <v>86</v>
      </c>
      <c r="B8" s="259" t="s">
        <v>211</v>
      </c>
      <c r="C8" s="260"/>
      <c r="D8" s="260"/>
      <c r="E8" s="260"/>
      <c r="F8" s="261"/>
      <c r="G8" s="78">
        <v>1000000</v>
      </c>
      <c r="H8" s="78"/>
      <c r="I8" s="78"/>
      <c r="J8" s="112">
        <f t="shared" si="0"/>
        <v>0</v>
      </c>
    </row>
    <row r="9" spans="1:10" ht="31.5" customHeight="1" x14ac:dyDescent="0.2">
      <c r="A9" s="74" t="s">
        <v>87</v>
      </c>
      <c r="B9" s="264" t="s">
        <v>212</v>
      </c>
      <c r="C9" s="265"/>
      <c r="D9" s="265"/>
      <c r="E9" s="265"/>
      <c r="F9" s="266"/>
      <c r="G9" s="78">
        <v>230000</v>
      </c>
      <c r="H9" s="78">
        <v>0</v>
      </c>
      <c r="I9" s="78"/>
      <c r="J9" s="112">
        <f t="shared" si="0"/>
        <v>0</v>
      </c>
    </row>
    <row r="10" spans="1:10" ht="56.25" customHeight="1" x14ac:dyDescent="0.2">
      <c r="A10" s="73" t="s">
        <v>88</v>
      </c>
      <c r="B10" s="259" t="s">
        <v>213</v>
      </c>
      <c r="C10" s="260"/>
      <c r="D10" s="260"/>
      <c r="E10" s="260"/>
      <c r="F10" s="261"/>
      <c r="G10" s="78">
        <v>300000</v>
      </c>
      <c r="H10" s="78">
        <v>0</v>
      </c>
      <c r="I10" s="78">
        <v>33101</v>
      </c>
      <c r="J10" s="112">
        <f t="shared" si="0"/>
        <v>0.11033666666666667</v>
      </c>
    </row>
    <row r="11" spans="1:10" ht="31.5" customHeight="1" x14ac:dyDescent="0.2">
      <c r="A11" s="74" t="s">
        <v>89</v>
      </c>
      <c r="B11" s="259" t="s">
        <v>214</v>
      </c>
      <c r="C11" s="260"/>
      <c r="D11" s="260"/>
      <c r="E11" s="260"/>
      <c r="F11" s="261"/>
      <c r="G11" s="78">
        <v>1500000</v>
      </c>
      <c r="H11" s="78">
        <v>0</v>
      </c>
      <c r="I11" s="78"/>
      <c r="J11" s="112">
        <f t="shared" si="0"/>
        <v>0</v>
      </c>
    </row>
    <row r="12" spans="1:10" ht="31.5" customHeight="1" x14ac:dyDescent="0.2">
      <c r="A12" s="74" t="s">
        <v>90</v>
      </c>
      <c r="B12" s="259" t="s">
        <v>215</v>
      </c>
      <c r="C12" s="260"/>
      <c r="D12" s="260"/>
      <c r="E12" s="260"/>
      <c r="F12" s="261"/>
      <c r="G12" s="78">
        <v>1000000</v>
      </c>
      <c r="H12" s="78">
        <v>1000000</v>
      </c>
      <c r="I12" s="78"/>
      <c r="J12" s="112">
        <f t="shared" si="0"/>
        <v>0</v>
      </c>
    </row>
    <row r="13" spans="1:10" ht="31.5" customHeight="1" x14ac:dyDescent="0.2">
      <c r="A13" s="74" t="s">
        <v>91</v>
      </c>
      <c r="B13" s="259" t="s">
        <v>216</v>
      </c>
      <c r="C13" s="260"/>
      <c r="D13" s="260"/>
      <c r="E13" s="260"/>
      <c r="F13" s="261"/>
      <c r="G13" s="78">
        <v>1300000</v>
      </c>
      <c r="H13" s="78"/>
      <c r="I13" s="78"/>
      <c r="J13" s="112">
        <f t="shared" si="0"/>
        <v>0</v>
      </c>
    </row>
    <row r="14" spans="1:10" ht="31.5" customHeight="1" x14ac:dyDescent="0.2">
      <c r="A14" s="73" t="s">
        <v>92</v>
      </c>
      <c r="B14" s="259" t="s">
        <v>217</v>
      </c>
      <c r="C14" s="260"/>
      <c r="D14" s="260"/>
      <c r="E14" s="260"/>
      <c r="F14" s="261"/>
      <c r="G14" s="78">
        <v>3000000</v>
      </c>
      <c r="H14" s="78"/>
      <c r="I14" s="78">
        <v>51000</v>
      </c>
      <c r="J14" s="112">
        <f t="shared" si="0"/>
        <v>1.7000000000000001E-2</v>
      </c>
    </row>
    <row r="15" spans="1:10" ht="31.5" customHeight="1" x14ac:dyDescent="0.2">
      <c r="A15" s="74" t="s">
        <v>93</v>
      </c>
      <c r="B15" s="259" t="s">
        <v>218</v>
      </c>
      <c r="C15" s="260"/>
      <c r="D15" s="260"/>
      <c r="E15" s="260"/>
      <c r="F15" s="261"/>
      <c r="G15" s="78">
        <v>1500000</v>
      </c>
      <c r="H15" s="78">
        <v>394770</v>
      </c>
      <c r="I15" s="78"/>
      <c r="J15" s="112">
        <f t="shared" si="0"/>
        <v>0</v>
      </c>
    </row>
    <row r="16" spans="1:10" ht="31.5" customHeight="1" x14ac:dyDescent="0.2">
      <c r="A16" s="74" t="s">
        <v>94</v>
      </c>
      <c r="B16" s="259" t="s">
        <v>219</v>
      </c>
      <c r="C16" s="260"/>
      <c r="D16" s="260"/>
      <c r="E16" s="260"/>
      <c r="F16" s="261"/>
      <c r="G16" s="78">
        <v>1500000</v>
      </c>
      <c r="H16" s="78"/>
      <c r="I16" s="78"/>
      <c r="J16" s="112">
        <f t="shared" si="0"/>
        <v>0</v>
      </c>
    </row>
    <row r="17" spans="1:10" ht="31.5" customHeight="1" x14ac:dyDescent="0.2">
      <c r="A17" s="74" t="s">
        <v>95</v>
      </c>
      <c r="B17" s="259" t="s">
        <v>220</v>
      </c>
      <c r="C17" s="260"/>
      <c r="D17" s="260"/>
      <c r="E17" s="260"/>
      <c r="F17" s="261"/>
      <c r="G17" s="78">
        <v>1470000</v>
      </c>
      <c r="H17" s="78">
        <v>1470000</v>
      </c>
      <c r="I17" s="78"/>
      <c r="J17" s="112">
        <f t="shared" si="0"/>
        <v>0</v>
      </c>
    </row>
    <row r="18" spans="1:10" ht="47.25" customHeight="1" x14ac:dyDescent="0.2">
      <c r="A18" s="263" t="s">
        <v>96</v>
      </c>
      <c r="B18" s="263"/>
      <c r="C18" s="263"/>
      <c r="D18" s="263"/>
      <c r="E18" s="263"/>
      <c r="F18" s="263"/>
      <c r="G18" s="165">
        <f>SUM(G6:G17)</f>
        <v>20000000</v>
      </c>
      <c r="H18" s="165">
        <f>SUM(H6:H17)</f>
        <v>3464845</v>
      </c>
      <c r="I18" s="165">
        <f>SUM(I6:I17)</f>
        <v>884201</v>
      </c>
      <c r="J18" s="112">
        <f t="shared" ref="J18" si="1">I18/H18</f>
        <v>0.25519207929936261</v>
      </c>
    </row>
    <row r="22" spans="1:10" x14ac:dyDescent="0.2">
      <c r="I22" s="3"/>
    </row>
    <row r="36" spans="2:3" x14ac:dyDescent="0.2">
      <c r="B36" s="221"/>
      <c r="C36" s="221"/>
    </row>
    <row r="37" spans="2:3" x14ac:dyDescent="0.2">
      <c r="B37" s="221"/>
      <c r="C37" s="221"/>
    </row>
    <row r="38" spans="2:3" x14ac:dyDescent="0.2">
      <c r="B38" s="221"/>
      <c r="C38" s="221"/>
    </row>
    <row r="39" spans="2:3" ht="13.5" x14ac:dyDescent="0.25">
      <c r="B39" s="222"/>
      <c r="C39" s="221"/>
    </row>
    <row r="40" spans="2:3" ht="13.5" x14ac:dyDescent="0.2">
      <c r="B40" s="223"/>
      <c r="C40" s="221"/>
    </row>
    <row r="41" spans="2:3" ht="13.5" x14ac:dyDescent="0.25">
      <c r="B41" s="222"/>
      <c r="C41" s="221"/>
    </row>
    <row r="42" spans="2:3" ht="13.5" x14ac:dyDescent="0.25">
      <c r="B42" s="222"/>
      <c r="C42" s="221"/>
    </row>
    <row r="43" spans="2:3" ht="13.5" x14ac:dyDescent="0.25">
      <c r="B43" s="224"/>
      <c r="C43" s="221"/>
    </row>
    <row r="44" spans="2:3" ht="13.5" x14ac:dyDescent="0.25">
      <c r="B44" s="224"/>
      <c r="C44" s="221"/>
    </row>
    <row r="45" spans="2:3" ht="13.5" x14ac:dyDescent="0.25">
      <c r="B45" s="224"/>
      <c r="C45" s="221"/>
    </row>
    <row r="46" spans="2:3" ht="13.5" x14ac:dyDescent="0.25">
      <c r="B46" s="224"/>
      <c r="C46" s="221"/>
    </row>
    <row r="47" spans="2:3" ht="13.5" x14ac:dyDescent="0.25">
      <c r="B47" s="224"/>
      <c r="C47" s="221"/>
    </row>
    <row r="48" spans="2:3" ht="13.5" x14ac:dyDescent="0.25">
      <c r="B48" s="224"/>
      <c r="C48" s="221"/>
    </row>
    <row r="49" spans="2:3" ht="13.5" x14ac:dyDescent="0.25">
      <c r="B49" s="224"/>
      <c r="C49" s="221"/>
    </row>
    <row r="50" spans="2:3" ht="13.5" x14ac:dyDescent="0.25">
      <c r="B50" s="224"/>
      <c r="C50" s="221"/>
    </row>
    <row r="51" spans="2:3" ht="13.5" x14ac:dyDescent="0.25">
      <c r="B51" s="224"/>
      <c r="C51" s="221"/>
    </row>
    <row r="52" spans="2:3" ht="13.5" x14ac:dyDescent="0.25">
      <c r="B52" s="224"/>
      <c r="C52" s="221"/>
    </row>
    <row r="53" spans="2:3" ht="13.5" x14ac:dyDescent="0.25">
      <c r="B53" s="224"/>
      <c r="C53" s="221"/>
    </row>
  </sheetData>
  <mergeCells count="16">
    <mergeCell ref="B15:F15"/>
    <mergeCell ref="B16:F16"/>
    <mergeCell ref="B17:F17"/>
    <mergeCell ref="A18:F18"/>
    <mergeCell ref="B9:F9"/>
    <mergeCell ref="B10:F10"/>
    <mergeCell ref="B11:F11"/>
    <mergeCell ref="B12:F12"/>
    <mergeCell ref="B13:F13"/>
    <mergeCell ref="B14:F14"/>
    <mergeCell ref="B8:F8"/>
    <mergeCell ref="A1:J1"/>
    <mergeCell ref="A3:J3"/>
    <mergeCell ref="A5:F5"/>
    <mergeCell ref="B6:F6"/>
    <mergeCell ref="B7:F7"/>
  </mergeCells>
  <pageMargins left="0.51181102362204722" right="0.51181102362204722" top="0.55118110236220474" bottom="0.5511811023622047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8</vt:i4>
      </vt:variant>
    </vt:vector>
  </HeadingPairs>
  <TitlesOfParts>
    <vt:vector size="14" baseType="lpstr">
      <vt:lpstr>1 melléklet</vt:lpstr>
      <vt:lpstr>2 melléklet</vt:lpstr>
      <vt:lpstr>3 melléklet</vt:lpstr>
      <vt:lpstr>4 tábla segély </vt:lpstr>
      <vt:lpstr>5 mell adó</vt:lpstr>
      <vt:lpstr>6 mell  (2)</vt:lpstr>
      <vt:lpstr>'1 melléklet'!Nyomtatási_cím</vt:lpstr>
      <vt:lpstr>'4 tábla segély '!Nyomtatási_cím</vt:lpstr>
      <vt:lpstr>'5 mell adó'!Nyomtatási_cím</vt:lpstr>
      <vt:lpstr>'1 melléklet'!Nyomtatási_terület</vt:lpstr>
      <vt:lpstr>'2 melléklet'!Nyomtatási_terület</vt:lpstr>
      <vt:lpstr>'3 melléklet'!Nyomtatási_terület</vt:lpstr>
      <vt:lpstr>'4 tábla segély '!Nyomtatási_terület</vt:lpstr>
      <vt:lpstr>'5 mell adó'!Nyomtatási_terület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2017-09-06T11:09:44Z</cp:lastPrinted>
  <dcterms:created xsi:type="dcterms:W3CDTF">1997-01-17T14:02:09Z</dcterms:created>
  <dcterms:modified xsi:type="dcterms:W3CDTF">2017-09-06T11:12:58Z</dcterms:modified>
</cp:coreProperties>
</file>