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1 melléklet" sheetId="1" r:id="rId1"/>
    <sheet name="2 melléklet" sheetId="2" r:id="rId2"/>
    <sheet name="3 melléklet" sheetId="3" r:id="rId3"/>
  </sheets>
  <externalReferences>
    <externalReference r:id="rId6"/>
  </externalReferences>
  <definedNames>
    <definedName name="enczi">'[1]rszakfössz'!$D$123</definedName>
    <definedName name="_xlnm.Print_Titles" localSheetId="0">'1 melléklet'!$A:$B,'1 melléklet'!$1:$5</definedName>
    <definedName name="_xlnm.Print_Titles" localSheetId="1">'2 melléklet'!$1:$5</definedName>
    <definedName name="_xlnm.Print_Area" localSheetId="0">'1 melléklet'!$A$1:$Z$95</definedName>
    <definedName name="_xlnm.Print_Area" localSheetId="1">'2 melléklet'!$A$1:$F$102</definedName>
    <definedName name="_xlnm.Print_Area" localSheetId="2">'3 melléklet'!$A$1:$D$43</definedName>
  </definedNames>
  <calcPr fullCalcOnLoad="1"/>
</workbook>
</file>

<file path=xl/sharedStrings.xml><?xml version="1.0" encoding="utf-8"?>
<sst xmlns="http://schemas.openxmlformats.org/spreadsheetml/2006/main" count="571" uniqueCount="194">
  <si>
    <t xml:space="preserve">     2. Munkaadókat terhelő járulékok és szociális hj.adó</t>
  </si>
  <si>
    <t>összes kiadás</t>
  </si>
  <si>
    <t>ellenőrzés B-K</t>
  </si>
  <si>
    <t>Megváltozott munkakép.fogl.átlaglétszáma (2012. költségvetési évre):</t>
  </si>
  <si>
    <t>1.sz. melléklet</t>
  </si>
  <si>
    <t>Önkormányzat</t>
  </si>
  <si>
    <t xml:space="preserve">     3. Dologi kiadások és egyéb folyó kiadások</t>
  </si>
  <si>
    <t xml:space="preserve">      1. Felújítások </t>
  </si>
  <si>
    <t xml:space="preserve">      3. Felhalmozási célú támogatásértékú kiadások, egyéb tám.</t>
  </si>
  <si>
    <t xml:space="preserve">     4. Működési célú támogatásértékű kiadások </t>
  </si>
  <si>
    <t xml:space="preserve">     5.  Államháztartáson kívűli működési célú pénzeszközátadás</t>
  </si>
  <si>
    <t xml:space="preserve">      2. Felhalmozási kiadások</t>
  </si>
  <si>
    <t>Költségvetési pénzforgalom nélküli kiadások összesen</t>
  </si>
  <si>
    <t>Költségvetési pénzforgalmi kiadások összesen</t>
  </si>
  <si>
    <t xml:space="preserve">          ebből likvidhitelek kiadása</t>
  </si>
  <si>
    <t xml:space="preserve">     3. Tartós hitelviszonyt megtestesítő értékpapírok kiadásai</t>
  </si>
  <si>
    <t xml:space="preserve">     4. Forgatási célú hitelviszonyt megtestesítő értékpapír kiadásai</t>
  </si>
  <si>
    <t>Pénzforgalmi kiadások</t>
  </si>
  <si>
    <t>Kiegyenlítő, függő, átfutó kiadások</t>
  </si>
  <si>
    <t xml:space="preserve">           ebből  Helyi adók</t>
  </si>
  <si>
    <t xml:space="preserve">                       pótlékok, bírságok</t>
  </si>
  <si>
    <t xml:space="preserve">                       jövedelemkülönbség mérséklése</t>
  </si>
  <si>
    <t xml:space="preserve">                      Átengedett központi adók </t>
  </si>
  <si>
    <t>Előirányzat-módosítás</t>
  </si>
  <si>
    <t>"Városfejlesztés Polgáron I. ütem" beruházás Polgár és Csege Coop Kft. része</t>
  </si>
  <si>
    <t>"Városfejlesztés Polgáron I. ütem" beruházás Door Kft. része</t>
  </si>
  <si>
    <t>"Városfejlesztés Polgáron I. ütem" beruházás Polgár Város  Önkormányzat része</t>
  </si>
  <si>
    <t xml:space="preserve">                      környezetvédelmi bírság</t>
  </si>
  <si>
    <t xml:space="preserve">                      talajterhelési díj</t>
  </si>
  <si>
    <t>3. Működési célú támogatásértékű bevételek, egyéb támogatások</t>
  </si>
  <si>
    <t>4. Államháztartáson kívülről végleges működési pénzeszköz-átvételek</t>
  </si>
  <si>
    <t>5. Előző évi működési célú előirányzat-maradvány, pénzmaradvány átv.</t>
  </si>
  <si>
    <t>Felhalmozási bevételek</t>
  </si>
  <si>
    <t>II.</t>
  </si>
  <si>
    <t xml:space="preserve">    1. Felhalmozási és tőke jellegű bevételek</t>
  </si>
  <si>
    <t xml:space="preserve">              ebből Tárgyi eszközök, immateriális javak értékesítése</t>
  </si>
  <si>
    <t xml:space="preserve">                        Önk. sajátos felhalmozási és tőke bevételei</t>
  </si>
  <si>
    <t xml:space="preserve">                        Pénzügyi befektetések bevételei </t>
  </si>
  <si>
    <t xml:space="preserve">    2.  Felhalmozási célú támogatásértékű bevétel , egyéb támogatás</t>
  </si>
  <si>
    <t>Felhalmozási bevételek összesen</t>
  </si>
  <si>
    <t>Támogatási kölcsönök visszatérülése és igénybevétele összesen</t>
  </si>
  <si>
    <t xml:space="preserve">III. </t>
  </si>
  <si>
    <t xml:space="preserve">     ebből  Önkormányzatok költségvetési támogatása</t>
  </si>
  <si>
    <t>Támogatások, kiegészítések</t>
  </si>
  <si>
    <t xml:space="preserve">                     - Normatív támogatások</t>
  </si>
  <si>
    <t xml:space="preserve">                     - Központosított előirányzatok </t>
  </si>
  <si>
    <t xml:space="preserve">                     - Normatív kötött felhasználású támogatások</t>
  </si>
  <si>
    <t xml:space="preserve">                     - Fejlesztési célú támogatások </t>
  </si>
  <si>
    <t>Költségvetési pénzforgalmi bevételek összesen</t>
  </si>
  <si>
    <t xml:space="preserve">           ebből OEP-től átvett pénzeszközök</t>
  </si>
  <si>
    <t xml:space="preserve">     6.  Előző évi működési célú pénzmaradvány átadása</t>
  </si>
  <si>
    <t xml:space="preserve">     7. Társadalom- és szociálpolitkai juttatások</t>
  </si>
  <si>
    <t xml:space="preserve">    1. Önkormányzatok költségvetési támogatása</t>
  </si>
  <si>
    <t xml:space="preserve">          ebből - Normatív támogatások</t>
  </si>
  <si>
    <t xml:space="preserve">     8. Ellátottak pénzbeli juttatásai</t>
  </si>
  <si>
    <t xml:space="preserve">       6.  Előző évi működési célú pénzmaradvány átadása</t>
  </si>
  <si>
    <t>Jóváhagyott előirányzat</t>
  </si>
  <si>
    <t>Előirányzat-változás</t>
  </si>
  <si>
    <t>Módosított előirányzat</t>
  </si>
  <si>
    <t>Polgár Város Önkormányzata és intézményei 2012. évi működési és felhalmozási bevételek és kiadások előirányzatai</t>
  </si>
  <si>
    <t>jóváhagyott előirányzat</t>
  </si>
  <si>
    <t>előirányzat-módosítás</t>
  </si>
  <si>
    <t>módosított előirányzat</t>
  </si>
  <si>
    <t xml:space="preserve">               ebből működési célú kamatkiadások </t>
  </si>
  <si>
    <t xml:space="preserve">                        felhalmozási célú kamatkiadások </t>
  </si>
  <si>
    <t xml:space="preserve">    1.  Felhalmozási célú hosszú lejáratú hitelek törlesztése</t>
  </si>
  <si>
    <t xml:space="preserve">    2.  Működési célú rövid lejáratú hitelek törlesztése</t>
  </si>
  <si>
    <t xml:space="preserve">               ebből:  likvidhitelek kiadása</t>
  </si>
  <si>
    <t xml:space="preserve">                         felhalmozási célú kamatbevétel </t>
  </si>
  <si>
    <t xml:space="preserve">               ebből működési célú kamatbevétel </t>
  </si>
  <si>
    <t xml:space="preserve">    1.  Felhalmozási célú hosszú lejáratú hitelek felvétele</t>
  </si>
  <si>
    <t xml:space="preserve">    2.  Működési célú rövid lejáratú hitelek felvétele</t>
  </si>
  <si>
    <t xml:space="preserve">       ebből  Működési célú előző évi pénzmaradvány igénybevétele</t>
  </si>
  <si>
    <t xml:space="preserve">       ebből Felhalmozási célú előző évi pénzmaradvány igénybevétele</t>
  </si>
  <si>
    <t xml:space="preserve">     1. Felhalmozási célú hosszú lejáratú kölcsönök nyújtása</t>
  </si>
  <si>
    <t xml:space="preserve">     2. Működési célú rövid lejáratú kölcsönök nyújtása</t>
  </si>
  <si>
    <t xml:space="preserve">                       felhalmozási célú kamatbevétel </t>
  </si>
  <si>
    <t xml:space="preserve">    3. Államháztartáson kívülről végleges felhalmozási pénzeszközátvétel</t>
  </si>
  <si>
    <t xml:space="preserve">     1. Felhalmozási célú hosszú lejáratú kölcsönök visszatérülése</t>
  </si>
  <si>
    <t xml:space="preserve">     2. Működési célú rövid lejáratú kölcsönök visszatérülése</t>
  </si>
  <si>
    <t xml:space="preserve">       ebből  Felhalmozási célú előző évi pénzmaradvány igénybevétele</t>
  </si>
  <si>
    <t xml:space="preserve"> Polgár Város Önkormányzata és intézményei</t>
  </si>
  <si>
    <t>mindösszesen</t>
  </si>
  <si>
    <t>STARTMUNKA-programhoz motoros fűkasza, gréder, traktor, JCB gép</t>
  </si>
  <si>
    <t xml:space="preserve">                ebből likvid hitelek bevétele</t>
  </si>
  <si>
    <t xml:space="preserve">    3. Tartós hitelviszonyt megtestesítő értékpapírok bevételei</t>
  </si>
  <si>
    <t xml:space="preserve">    4. Forgatási célú hitelviszonyt megtestesítő értékpapírok bevételei</t>
  </si>
  <si>
    <t>Pénzforgalmi bevételek</t>
  </si>
  <si>
    <t>Kiegyenlítő, függő, átfutó bevételek</t>
  </si>
  <si>
    <t>VII.</t>
  </si>
  <si>
    <t xml:space="preserve">     Költségvetési többlet  (+)</t>
  </si>
  <si>
    <t xml:space="preserve">     Költségvetési hiány     (-)</t>
  </si>
  <si>
    <t>Pénzforgalmi költségvetési bevételek és kiadások különbsége</t>
  </si>
  <si>
    <t>Igénybevett tartalékokkal korrigált költségvetési bevételek és kiadások különbsége</t>
  </si>
  <si>
    <t>Finanszírozási műveletek eredménye</t>
  </si>
  <si>
    <t>Aktív és passzív pénzügyi műveletek egyenlege</t>
  </si>
  <si>
    <t>Létszámadatok</t>
  </si>
  <si>
    <t>2.sz.melléklet</t>
  </si>
  <si>
    <t xml:space="preserve">     2. Munkaadókat terhelő járulékok és szociális hozzájárulási.adó</t>
  </si>
  <si>
    <t xml:space="preserve">                      környezetvédelmi és szabálysértési bírság</t>
  </si>
  <si>
    <t xml:space="preserve">      3. Felhalmozási célú támogatásértékű kiadások, egyéb tám.</t>
  </si>
  <si>
    <t>KIADÁSOK MINDÖSSZESEN</t>
  </si>
  <si>
    <t xml:space="preserve">                                                         BEVÉTELEK</t>
  </si>
  <si>
    <t xml:space="preserve">                                             KIADÁSOK</t>
  </si>
  <si>
    <t>BEVÉTELEK MINDÖSSZESEN</t>
  </si>
  <si>
    <t xml:space="preserve">Támogatási kölcsönök visszatérülése és igénybevétele </t>
  </si>
  <si>
    <t>Csokonai, Táncsics, Deák F, Gábor Á. Vereckei, Hajdú, Árpád utcák TIKTVF eljárási szolgáltatási díja</t>
  </si>
  <si>
    <t>Városrevitalizációhoz kapcsolódó kiviteli tervek, közbeszerzés és egyéb kiadások</t>
  </si>
  <si>
    <t>Leader pályázathoz kapcsolódó térfigyelő rendszer  kiépítése önerő</t>
  </si>
  <si>
    <t>NOD32 vírusírtó program</t>
  </si>
  <si>
    <t>IPR eszközök beszerzése</t>
  </si>
  <si>
    <t>Informatikai eszközök beszerzése</t>
  </si>
  <si>
    <t>Gépkocsi lízing</t>
  </si>
  <si>
    <t>adatok e Ft-ban</t>
  </si>
  <si>
    <t>Intézményfinanszírozás</t>
  </si>
  <si>
    <t xml:space="preserve"> </t>
  </si>
  <si>
    <t>(adatok e Ft-ban)</t>
  </si>
  <si>
    <t>Megnevezés</t>
  </si>
  <si>
    <t>Vásárhelyi Pál Általános Iskola</t>
  </si>
  <si>
    <t xml:space="preserve">Városgondnokság </t>
  </si>
  <si>
    <t>Mindösszesen</t>
  </si>
  <si>
    <t>Bevételek</t>
  </si>
  <si>
    <t xml:space="preserve"> I.</t>
  </si>
  <si>
    <t xml:space="preserve">Működési bevételek </t>
  </si>
  <si>
    <t>1. Intézményi működési bevételek</t>
  </si>
  <si>
    <t>2. Önkormányzatok sajátos működési bevételei</t>
  </si>
  <si>
    <t>Működési bevételek összesen</t>
  </si>
  <si>
    <t xml:space="preserve">II. </t>
  </si>
  <si>
    <t>Támogatások összesen</t>
  </si>
  <si>
    <t>III.</t>
  </si>
  <si>
    <t xml:space="preserve">IV. </t>
  </si>
  <si>
    <t xml:space="preserve">V. </t>
  </si>
  <si>
    <t xml:space="preserve">VI. </t>
  </si>
  <si>
    <t>Pénzforgalom nélküli bevételek összesen</t>
  </si>
  <si>
    <t>Bevételek mindösszesen:</t>
  </si>
  <si>
    <t xml:space="preserve">Kiadások </t>
  </si>
  <si>
    <t xml:space="preserve">I. </t>
  </si>
  <si>
    <t xml:space="preserve">Működési kiadások </t>
  </si>
  <si>
    <t xml:space="preserve">     1. Személyi juttatások</t>
  </si>
  <si>
    <t>Működési kiadások összesen</t>
  </si>
  <si>
    <t xml:space="preserve">Felhalmozási kiadások </t>
  </si>
  <si>
    <t xml:space="preserve">      4. Államháztartáson k.felhalmozási célú pénzeszköz átadás</t>
  </si>
  <si>
    <t>Felhalmozási kiadások összesen</t>
  </si>
  <si>
    <t xml:space="preserve">Pénzforgalom nélküli kiadások </t>
  </si>
  <si>
    <t xml:space="preserve">     1. Általános tartalék</t>
  </si>
  <si>
    <t xml:space="preserve">     2. Céltartalék</t>
  </si>
  <si>
    <t>Kiadások mindösszesen</t>
  </si>
  <si>
    <t>Polgármesteri Hivatal</t>
  </si>
  <si>
    <t>3. sz. melléklet</t>
  </si>
  <si>
    <t xml:space="preserve"> ( adatok ezer  forintban )</t>
  </si>
  <si>
    <t xml:space="preserve">Felújítási kiadások 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</si>
  <si>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</si>
  <si>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</si>
  <si>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</si>
  <si>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</si>
  <si>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</si>
  <si>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</si>
  <si>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</si>
  <si>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</si>
  <si>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</si>
  <si>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</si>
  <si>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Felújítási kiadások előirányzat összesen:</t>
  </si>
  <si>
    <t xml:space="preserve">Felhalmozási kiadások  </t>
  </si>
  <si>
    <t>Városgondnokság</t>
  </si>
  <si>
    <t>Felhalmozási kiadások előirányzata összesen</t>
  </si>
  <si>
    <t>Mindösszesen:</t>
  </si>
  <si>
    <t>……………………………………………….</t>
  </si>
  <si>
    <t>2012.</t>
  </si>
  <si>
    <t>2013.</t>
  </si>
  <si>
    <t>Finanszírozási bevételek</t>
  </si>
  <si>
    <t>Támogatási kölcsönök nyújtása</t>
  </si>
  <si>
    <t>Finanszírozási kiadások</t>
  </si>
  <si>
    <t>Finanszírozási kiadások összesen</t>
  </si>
  <si>
    <t xml:space="preserve">Polgármesteri Hivatal </t>
  </si>
  <si>
    <t>József Attila Gimnázium és Szakképző Iskola</t>
  </si>
  <si>
    <t>2011. évi előirányzat felhasználási ütemterv</t>
  </si>
  <si>
    <t>Finanszírozási bevételek összesen</t>
  </si>
  <si>
    <t>Közfoglalkoztatott éves átlaglétszáma:</t>
  </si>
  <si>
    <t>Engedélyezett létszám 2012. január 1-én</t>
  </si>
  <si>
    <t>Engedélyezett létszám 2012. december 31-én</t>
  </si>
  <si>
    <t>Prémium Évek Programban résztvevő 2012.01.01-én:</t>
  </si>
  <si>
    <t>Prémium Évek Programban résztvevő 2012. 12.31-én:</t>
  </si>
  <si>
    <t xml:space="preserve">2012. évi összevont költségvetési mérlege </t>
  </si>
  <si>
    <t>2012. évi előirányzat</t>
  </si>
  <si>
    <t>2012. évi   felújítási és felhalmozási kiadások előirányzatai</t>
  </si>
  <si>
    <t>Művelődési Központ és Könyvtár</t>
  </si>
  <si>
    <t>Napsugár Óvoda és Bölcsőde</t>
  </si>
  <si>
    <t xml:space="preserve"> Vásárhelyi Pál Általános Iskola</t>
  </si>
  <si>
    <t>Polgár Város Önkormányzata és intézményei</t>
  </si>
  <si>
    <t>4. Államháztartáson kívülről végleges működési pénzeszköz-átvétel</t>
  </si>
  <si>
    <t>Bessenyei út 6. számú ingatlan vásárlása</t>
  </si>
  <si>
    <t>Vízműtelepre flexibilis tengelyes merülőfejes szívattyú vásárlása</t>
  </si>
  <si>
    <t>Wesselényi u. 16. lakóingatlan felújítása</t>
  </si>
  <si>
    <t>Notebook és nyomtató beszerzése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</si>
</sst>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mmm/\ d\."/>
    <numFmt numFmtId="166" formatCode="0.0%"/>
    <numFmt numFmtId="167" formatCode="#,##0.0"/>
    <numFmt numFmtId="168" formatCode="#,##0_ ;\-#,##0\ "/>
    <numFmt numFmtId="169" formatCode="##,###"/>
    <numFmt numFmtId="170" formatCode="#,###,###,###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7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7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2"/>
      <color indexed="9"/>
      <name val="Arial CE"/>
      <family val="2"/>
    </font>
    <font>
      <sz val="10"/>
      <color indexed="9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3"/>
      <color indexed="9"/>
      <name val="Arial CE"/>
      <family val="2"/>
    </font>
    <font>
      <sz val="8"/>
      <color indexed="49"/>
      <name val="Arial CE"/>
      <family val="2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7"/>
      <color indexed="9"/>
      <name val="Arial CE"/>
      <family val="2"/>
    </font>
    <font>
      <b/>
      <sz val="9"/>
      <color indexed="9"/>
      <name val="Times New Roman"/>
      <family val="1"/>
    </font>
    <font>
      <b/>
      <sz val="8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4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5" fontId="45" fillId="0" borderId="12" xfId="0" applyNumberFormat="1" applyFont="1" applyBorder="1" applyAlignment="1">
      <alignment vertical="center"/>
    </xf>
    <xf numFmtId="165" fontId="45" fillId="0" borderId="1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164" fontId="14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/>
    </xf>
    <xf numFmtId="164" fontId="15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16" fillId="0" borderId="14" xfId="0" applyFont="1" applyBorder="1" applyAlignment="1">
      <alignment/>
    </xf>
    <xf numFmtId="0" fontId="14" fillId="0" borderId="10" xfId="0" applyFont="1" applyBorder="1" applyAlignment="1">
      <alignment/>
    </xf>
    <xf numFmtId="164" fontId="15" fillId="0" borderId="15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3" fontId="4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64" fontId="21" fillId="0" borderId="10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164" fontId="41" fillId="24" borderId="10" xfId="0" applyNumberFormat="1" applyFont="1" applyFill="1" applyBorder="1" applyAlignment="1">
      <alignment vertical="center"/>
    </xf>
    <xf numFmtId="164" fontId="41" fillId="24" borderId="11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41" fillId="0" borderId="0" xfId="0" applyNumberFormat="1" applyFont="1" applyAlignment="1">
      <alignment/>
    </xf>
    <xf numFmtId="164" fontId="41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164" fontId="21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42" fillId="22" borderId="10" xfId="0" applyFont="1" applyFill="1" applyBorder="1" applyAlignment="1">
      <alignment/>
    </xf>
    <xf numFmtId="0" fontId="43" fillId="22" borderId="0" xfId="0" applyFont="1" applyFill="1" applyAlignment="1">
      <alignment/>
    </xf>
    <xf numFmtId="0" fontId="0" fillId="22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3" fontId="52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164" fontId="48" fillId="24" borderId="10" xfId="0" applyNumberFormat="1" applyFont="1" applyFill="1" applyBorder="1" applyAlignment="1">
      <alignment vertical="center"/>
    </xf>
    <xf numFmtId="164" fontId="48" fillId="24" borderId="11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16" fillId="0" borderId="10" xfId="0" applyNumberFormat="1" applyFont="1" applyBorder="1" applyAlignment="1">
      <alignment vertical="center"/>
    </xf>
    <xf numFmtId="164" fontId="1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2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3" fillId="0" borderId="12" xfId="0" applyFont="1" applyBorder="1" applyAlignment="1">
      <alignment horizontal="center"/>
    </xf>
    <xf numFmtId="0" fontId="42" fillId="22" borderId="12" xfId="0" applyFont="1" applyFill="1" applyBorder="1" applyAlignment="1">
      <alignment/>
    </xf>
    <xf numFmtId="0" fontId="46" fillId="0" borderId="12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vertical="center"/>
    </xf>
    <xf numFmtId="0" fontId="19" fillId="22" borderId="10" xfId="0" applyFont="1" applyFill="1" applyBorder="1" applyAlignment="1">
      <alignment vertical="center"/>
    </xf>
    <xf numFmtId="3" fontId="19" fillId="22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 shrinkToFit="1"/>
    </xf>
    <xf numFmtId="0" fontId="19" fillId="16" borderId="10" xfId="0" applyFont="1" applyFill="1" applyBorder="1" applyAlignment="1">
      <alignment vertical="center"/>
    </xf>
    <xf numFmtId="3" fontId="19" fillId="16" borderId="10" xfId="0" applyNumberFormat="1" applyFont="1" applyFill="1" applyBorder="1" applyAlignment="1">
      <alignment vertical="center"/>
    </xf>
    <xf numFmtId="0" fontId="22" fillId="16" borderId="10" xfId="0" applyFont="1" applyFill="1" applyBorder="1" applyAlignment="1">
      <alignment vertical="center"/>
    </xf>
    <xf numFmtId="3" fontId="22" fillId="16" borderId="10" xfId="0" applyNumberFormat="1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 vertic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indexed="33"/>
  </sheetPr>
  <dimension ref="A1:BB1820"/>
  <sheetViews>
    <sheetView showZeros="0" tabSelected="1" view="pageBreakPreview" zoomScale="130" zoomScaleNormal="150" zoomScaleSheetLayoutView="130" workbookViewId="0" topLeftCell="A1">
      <pane xSplit="2" ySplit="4" topLeftCell="U29" activePane="bottomRight" state="frozen"/>
      <selection pane="topLeft" activeCell="B97" sqref="B97"/>
      <selection pane="topRight" activeCell="B97" sqref="B97"/>
      <selection pane="bottomLeft" activeCell="B97" sqref="B97"/>
      <selection pane="bottomRight" activeCell="Z16" sqref="Z16"/>
    </sheetView>
  </sheetViews>
  <sheetFormatPr defaultColWidth="9.00390625" defaultRowHeight="12.75"/>
  <cols>
    <col min="1" max="1" width="4.125" style="0" customWidth="1"/>
    <col min="2" max="2" width="54.625" style="0" customWidth="1"/>
    <col min="3" max="3" width="13.125" style="0" customWidth="1"/>
    <col min="4" max="4" width="12.375" style="0" customWidth="1"/>
    <col min="5" max="5" width="13.125" style="0" customWidth="1"/>
    <col min="6" max="6" width="13.125" style="104" customWidth="1"/>
    <col min="7" max="7" width="12.25390625" style="104" customWidth="1"/>
    <col min="8" max="9" width="13.125" style="104" customWidth="1"/>
    <col min="10" max="10" width="12.375" style="104" customWidth="1"/>
    <col min="11" max="12" width="13.125" style="104" customWidth="1"/>
    <col min="13" max="13" width="12.25390625" style="104" customWidth="1"/>
    <col min="14" max="15" width="13.125" style="104" customWidth="1"/>
    <col min="16" max="16" width="11.875" style="104" customWidth="1"/>
    <col min="17" max="17" width="13.125" style="104" customWidth="1"/>
    <col min="18" max="18" width="13.125" style="0" customWidth="1"/>
    <col min="19" max="19" width="12.375" style="0" customWidth="1"/>
    <col min="20" max="20" width="13.125" style="0" customWidth="1"/>
    <col min="21" max="21" width="12.75390625" style="0" customWidth="1"/>
    <col min="22" max="22" width="12.375" style="0" customWidth="1"/>
    <col min="23" max="23" width="12.75390625" style="0" customWidth="1"/>
    <col min="24" max="24" width="13.125" style="0" customWidth="1"/>
    <col min="25" max="25" width="12.375" style="0" customWidth="1"/>
    <col min="26" max="26" width="12.75390625" style="0" customWidth="1"/>
  </cols>
  <sheetData>
    <row r="1" spans="1:26" s="2" customFormat="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" t="s">
        <v>4</v>
      </c>
      <c r="L1" s="195"/>
      <c r="M1" s="195"/>
      <c r="N1" s="195"/>
      <c r="O1" s="195"/>
      <c r="P1" s="1"/>
      <c r="Q1" s="1"/>
      <c r="R1" s="1"/>
      <c r="S1" s="1"/>
      <c r="T1" s="1" t="s">
        <v>4</v>
      </c>
      <c r="X1" s="207" t="s">
        <v>4</v>
      </c>
      <c r="Y1" s="207"/>
      <c r="Z1" s="207"/>
    </row>
    <row r="2" spans="3:29" s="3" customFormat="1" ht="24" customHeight="1">
      <c r="C2" s="208" t="s">
        <v>59</v>
      </c>
      <c r="D2" s="208"/>
      <c r="E2" s="208"/>
      <c r="F2" s="208"/>
      <c r="G2" s="208"/>
      <c r="H2" s="208"/>
      <c r="I2" s="208"/>
      <c r="J2" s="208"/>
      <c r="K2" s="208"/>
      <c r="L2" s="208" t="s">
        <v>59</v>
      </c>
      <c r="M2" s="208"/>
      <c r="N2" s="208"/>
      <c r="O2" s="208"/>
      <c r="P2" s="208"/>
      <c r="Q2" s="208"/>
      <c r="R2" s="208"/>
      <c r="S2" s="208"/>
      <c r="T2" s="208"/>
      <c r="U2" s="208" t="s">
        <v>59</v>
      </c>
      <c r="V2" s="208"/>
      <c r="W2" s="208"/>
      <c r="X2" s="208"/>
      <c r="Y2" s="208"/>
      <c r="Z2" s="208"/>
      <c r="AA2" s="169"/>
      <c r="AB2" s="169"/>
      <c r="AC2" s="169"/>
    </row>
    <row r="3" spans="1:26" s="4" customFormat="1" ht="10.5" customHeight="1">
      <c r="A3" s="4" t="s">
        <v>115</v>
      </c>
      <c r="F3" s="196"/>
      <c r="G3" s="196"/>
      <c r="H3" s="196"/>
      <c r="I3" s="196"/>
      <c r="J3" s="196"/>
      <c r="K3" s="5" t="s">
        <v>113</v>
      </c>
      <c r="L3" s="196"/>
      <c r="M3" s="196"/>
      <c r="N3" s="196"/>
      <c r="O3" s="196"/>
      <c r="P3" s="5"/>
      <c r="Q3" s="5"/>
      <c r="R3" s="5"/>
      <c r="S3" s="5"/>
      <c r="T3" s="5" t="s">
        <v>113</v>
      </c>
      <c r="X3" s="206" t="s">
        <v>113</v>
      </c>
      <c r="Y3" s="206"/>
      <c r="Z3" s="206"/>
    </row>
    <row r="4" spans="1:26" s="7" customFormat="1" ht="24.75" customHeight="1">
      <c r="A4" s="222" t="s">
        <v>117</v>
      </c>
      <c r="B4" s="223"/>
      <c r="C4" s="209" t="s">
        <v>5</v>
      </c>
      <c r="D4" s="210"/>
      <c r="E4" s="211"/>
      <c r="F4" s="209" t="s">
        <v>173</v>
      </c>
      <c r="G4" s="210"/>
      <c r="H4" s="211"/>
      <c r="I4" s="209" t="s">
        <v>185</v>
      </c>
      <c r="J4" s="210"/>
      <c r="K4" s="211"/>
      <c r="L4" s="209" t="s">
        <v>186</v>
      </c>
      <c r="M4" s="210"/>
      <c r="N4" s="211"/>
      <c r="O4" s="209" t="s">
        <v>187</v>
      </c>
      <c r="P4" s="210"/>
      <c r="Q4" s="211"/>
      <c r="R4" s="209" t="s">
        <v>174</v>
      </c>
      <c r="S4" s="210"/>
      <c r="T4" s="211"/>
      <c r="U4" s="209" t="s">
        <v>119</v>
      </c>
      <c r="V4" s="210"/>
      <c r="W4" s="211"/>
      <c r="X4" s="209" t="s">
        <v>120</v>
      </c>
      <c r="Y4" s="210"/>
      <c r="Z4" s="211"/>
    </row>
    <row r="5" spans="1:26" s="68" customFormat="1" ht="18.75" customHeight="1">
      <c r="A5" s="167"/>
      <c r="B5" s="168"/>
      <c r="C5" s="6" t="s">
        <v>56</v>
      </c>
      <c r="D5" s="6" t="s">
        <v>57</v>
      </c>
      <c r="E5" s="6" t="s">
        <v>58</v>
      </c>
      <c r="F5" s="6" t="s">
        <v>56</v>
      </c>
      <c r="G5" s="6" t="s">
        <v>57</v>
      </c>
      <c r="H5" s="6" t="s">
        <v>58</v>
      </c>
      <c r="I5" s="6" t="s">
        <v>56</v>
      </c>
      <c r="J5" s="6" t="s">
        <v>57</v>
      </c>
      <c r="K5" s="6" t="s">
        <v>58</v>
      </c>
      <c r="L5" s="6" t="s">
        <v>56</v>
      </c>
      <c r="M5" s="6" t="s">
        <v>57</v>
      </c>
      <c r="N5" s="6" t="s">
        <v>58</v>
      </c>
      <c r="O5" s="6" t="s">
        <v>56</v>
      </c>
      <c r="P5" s="6" t="s">
        <v>57</v>
      </c>
      <c r="Q5" s="6" t="s">
        <v>58</v>
      </c>
      <c r="R5" s="6" t="s">
        <v>56</v>
      </c>
      <c r="S5" s="6" t="s">
        <v>57</v>
      </c>
      <c r="T5" s="6" t="s">
        <v>58</v>
      </c>
      <c r="U5" s="6" t="s">
        <v>56</v>
      </c>
      <c r="V5" s="6" t="s">
        <v>57</v>
      </c>
      <c r="W5" s="6" t="s">
        <v>58</v>
      </c>
      <c r="X5" s="6" t="s">
        <v>56</v>
      </c>
      <c r="Y5" s="6" t="s">
        <v>57</v>
      </c>
      <c r="Z5" s="6" t="s">
        <v>58</v>
      </c>
    </row>
    <row r="6" spans="1:49" s="3" customFormat="1" ht="12" customHeight="1">
      <c r="A6" s="218" t="s">
        <v>135</v>
      </c>
      <c r="B6" s="219"/>
      <c r="C6" s="11"/>
      <c r="D6" s="11"/>
      <c r="E6" s="11"/>
      <c r="F6" s="94"/>
      <c r="G6" s="11"/>
      <c r="H6" s="11"/>
      <c r="I6" s="94"/>
      <c r="J6" s="11"/>
      <c r="K6" s="11"/>
      <c r="L6" s="94">
        <f>F6+I6</f>
        <v>0</v>
      </c>
      <c r="M6" s="11"/>
      <c r="N6" s="11"/>
      <c r="O6" s="94">
        <f>SUM(F6:L6)</f>
        <v>0</v>
      </c>
      <c r="P6" s="11"/>
      <c r="Q6" s="11"/>
      <c r="R6" s="11"/>
      <c r="S6" s="11"/>
      <c r="T6" s="11"/>
      <c r="U6" s="11"/>
      <c r="V6" s="11"/>
      <c r="W6" s="11"/>
      <c r="X6" s="11">
        <f>SUM(C6:U6)</f>
        <v>0</v>
      </c>
      <c r="Y6" s="11">
        <f>SUM(D6:V6)</f>
        <v>0</v>
      </c>
      <c r="Z6" s="11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s="3" customFormat="1" ht="12" customHeight="1">
      <c r="A7" s="10" t="s">
        <v>136</v>
      </c>
      <c r="B7" s="10" t="s">
        <v>137</v>
      </c>
      <c r="C7" s="11"/>
      <c r="D7" s="11"/>
      <c r="E7" s="11"/>
      <c r="F7" s="94"/>
      <c r="G7" s="11"/>
      <c r="H7" s="11"/>
      <c r="I7" s="94"/>
      <c r="J7" s="11"/>
      <c r="K7" s="11"/>
      <c r="L7" s="94">
        <f>F7+I7</f>
        <v>0</v>
      </c>
      <c r="M7" s="11"/>
      <c r="N7" s="11"/>
      <c r="O7" s="94">
        <f>SUM(F7:L7)</f>
        <v>0</v>
      </c>
      <c r="P7" s="11"/>
      <c r="Q7" s="11"/>
      <c r="R7" s="11"/>
      <c r="S7" s="11"/>
      <c r="T7" s="11"/>
      <c r="U7" s="11"/>
      <c r="V7" s="11"/>
      <c r="W7" s="11"/>
      <c r="X7" s="11">
        <f>SUM(C7:U7)</f>
        <v>0</v>
      </c>
      <c r="Y7" s="11">
        <f>SUM(D7:V7)</f>
        <v>0</v>
      </c>
      <c r="Z7" s="11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s="3" customFormat="1" ht="12" customHeight="1">
      <c r="A8" s="10"/>
      <c r="B8" s="10" t="s">
        <v>138</v>
      </c>
      <c r="C8" s="11">
        <v>176096</v>
      </c>
      <c r="D8" s="11">
        <v>314</v>
      </c>
      <c r="E8" s="11">
        <f>C8+D8</f>
        <v>176410</v>
      </c>
      <c r="F8" s="94">
        <v>144113</v>
      </c>
      <c r="G8" s="11">
        <f>493+765+267+731</f>
        <v>2256</v>
      </c>
      <c r="H8" s="11">
        <f>F8+G8</f>
        <v>146369</v>
      </c>
      <c r="I8" s="94">
        <v>13814</v>
      </c>
      <c r="J8" s="11">
        <f>132+133+386</f>
        <v>651</v>
      </c>
      <c r="K8" s="11">
        <f>I8+J8</f>
        <v>14465</v>
      </c>
      <c r="L8" s="94">
        <v>89000</v>
      </c>
      <c r="M8" s="11">
        <f>193+1694+64</f>
        <v>1951</v>
      </c>
      <c r="N8" s="11">
        <f>L8+M8</f>
        <v>90951</v>
      </c>
      <c r="O8" s="94">
        <v>142060</v>
      </c>
      <c r="P8" s="11">
        <f>130+169+1272+1381+210+952+142+239+21+16-527+140-140</f>
        <v>4005</v>
      </c>
      <c r="Q8" s="11">
        <f>O8+P8</f>
        <v>146065</v>
      </c>
      <c r="R8" s="11">
        <v>135242</v>
      </c>
      <c r="S8" s="11">
        <f>2682+1330+3122</f>
        <v>7134</v>
      </c>
      <c r="T8" s="11">
        <f>R8+S8</f>
        <v>142376</v>
      </c>
      <c r="U8" s="11">
        <v>88133</v>
      </c>
      <c r="V8" s="11">
        <f>1029+69</f>
        <v>1098</v>
      </c>
      <c r="W8" s="11">
        <f>U8+V8</f>
        <v>89231</v>
      </c>
      <c r="X8" s="11">
        <f>C8+F8+I8+L8+O8+R8+U8</f>
        <v>788458</v>
      </c>
      <c r="Y8" s="11">
        <f>D8+G8+J8+M8+P8+S8+V8</f>
        <v>17409</v>
      </c>
      <c r="Z8" s="11">
        <f>X8+Y8</f>
        <v>805867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s="3" customFormat="1" ht="12" customHeight="1">
      <c r="A9" s="10"/>
      <c r="B9" s="10" t="s">
        <v>0</v>
      </c>
      <c r="C9" s="11">
        <v>26077</v>
      </c>
      <c r="D9" s="11">
        <v>85</v>
      </c>
      <c r="E9" s="11">
        <f aca="true" t="shared" si="0" ref="E9:E72">C9+D9</f>
        <v>26162</v>
      </c>
      <c r="F9" s="94">
        <v>36521</v>
      </c>
      <c r="G9" s="11">
        <f>133+207+72+197</f>
        <v>609</v>
      </c>
      <c r="H9" s="11">
        <f aca="true" t="shared" si="1" ref="H9:H72">F9+G9</f>
        <v>37130</v>
      </c>
      <c r="I9" s="94">
        <v>3462</v>
      </c>
      <c r="J9" s="11">
        <f>35+36+94</f>
        <v>165</v>
      </c>
      <c r="K9" s="11">
        <f aca="true" t="shared" si="2" ref="K9:K72">I9+J9</f>
        <v>3627</v>
      </c>
      <c r="L9" s="94">
        <v>22828</v>
      </c>
      <c r="M9" s="11">
        <f>52+458+17</f>
        <v>527</v>
      </c>
      <c r="N9" s="11">
        <f aca="true" t="shared" si="3" ref="N9:N72">L9+M9</f>
        <v>23355</v>
      </c>
      <c r="O9" s="94">
        <v>36977</v>
      </c>
      <c r="P9" s="11">
        <f>35+46+343+373+35+58+5+4-142</f>
        <v>757</v>
      </c>
      <c r="Q9" s="11">
        <f aca="true" t="shared" si="4" ref="Q9:Q72">O9+P9</f>
        <v>37734</v>
      </c>
      <c r="R9" s="11">
        <v>34647</v>
      </c>
      <c r="S9" s="11">
        <f>724+733</f>
        <v>1457</v>
      </c>
      <c r="T9" s="11">
        <f aca="true" t="shared" si="5" ref="T9:T72">R9+S9</f>
        <v>36104</v>
      </c>
      <c r="U9" s="11">
        <v>23188</v>
      </c>
      <c r="V9" s="11">
        <f>277+19</f>
        <v>296</v>
      </c>
      <c r="W9" s="11">
        <f aca="true" t="shared" si="6" ref="W9:W72">U9+V9</f>
        <v>23484</v>
      </c>
      <c r="X9" s="11">
        <f aca="true" t="shared" si="7" ref="X9:Y72">C9+F9+I9+L9+O9+R9+U9</f>
        <v>183700</v>
      </c>
      <c r="Y9" s="11">
        <f t="shared" si="7"/>
        <v>3896</v>
      </c>
      <c r="Z9" s="11">
        <f aca="true" t="shared" si="8" ref="Z9:Z72">X9+Y9</f>
        <v>187596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s="3" customFormat="1" ht="12" customHeight="1">
      <c r="A10" s="10"/>
      <c r="B10" s="10" t="s">
        <v>6</v>
      </c>
      <c r="C10" s="11">
        <v>260047</v>
      </c>
      <c r="D10" s="11">
        <f>3160-9432</f>
        <v>-6272</v>
      </c>
      <c r="E10" s="11">
        <f t="shared" si="0"/>
        <v>253775</v>
      </c>
      <c r="F10" s="94">
        <f>58945-684</f>
        <v>58261</v>
      </c>
      <c r="G10" s="11"/>
      <c r="H10" s="11">
        <f t="shared" si="1"/>
        <v>58261</v>
      </c>
      <c r="I10" s="94">
        <v>18089</v>
      </c>
      <c r="J10" s="11">
        <f>-1312+542+578+80</f>
        <v>-112</v>
      </c>
      <c r="K10" s="11">
        <f t="shared" si="2"/>
        <v>17977</v>
      </c>
      <c r="L10" s="94">
        <v>41648</v>
      </c>
      <c r="M10" s="11">
        <f>258-737+737</f>
        <v>258</v>
      </c>
      <c r="N10" s="11">
        <f t="shared" si="3"/>
        <v>41906</v>
      </c>
      <c r="O10" s="94">
        <v>92352</v>
      </c>
      <c r="P10" s="11">
        <f>1097+1319-1365+157+512</f>
        <v>1720</v>
      </c>
      <c r="Q10" s="11">
        <f t="shared" si="4"/>
        <v>94072</v>
      </c>
      <c r="R10" s="11">
        <v>47109</v>
      </c>
      <c r="S10" s="11">
        <v>3016</v>
      </c>
      <c r="T10" s="11">
        <f t="shared" si="5"/>
        <v>50125</v>
      </c>
      <c r="U10" s="11">
        <v>135581</v>
      </c>
      <c r="V10" s="11">
        <f>-399+926+10400</f>
        <v>10927</v>
      </c>
      <c r="W10" s="11">
        <f t="shared" si="6"/>
        <v>146508</v>
      </c>
      <c r="X10" s="11">
        <f t="shared" si="7"/>
        <v>653087</v>
      </c>
      <c r="Y10" s="11">
        <f t="shared" si="7"/>
        <v>9537</v>
      </c>
      <c r="Z10" s="11">
        <f t="shared" si="8"/>
        <v>662624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2" customFormat="1" ht="12" customHeight="1">
      <c r="A11" s="12"/>
      <c r="B11" s="12" t="s">
        <v>63</v>
      </c>
      <c r="C11" s="13">
        <v>6500</v>
      </c>
      <c r="D11" s="13"/>
      <c r="E11" s="13">
        <f t="shared" si="0"/>
        <v>6500</v>
      </c>
      <c r="F11" s="13">
        <v>0</v>
      </c>
      <c r="G11" s="13"/>
      <c r="H11" s="13">
        <f t="shared" si="1"/>
        <v>0</v>
      </c>
      <c r="I11" s="13">
        <v>11</v>
      </c>
      <c r="J11" s="13"/>
      <c r="K11" s="13">
        <f t="shared" si="2"/>
        <v>11</v>
      </c>
      <c r="L11" s="13"/>
      <c r="M11" s="13"/>
      <c r="N11" s="13">
        <f t="shared" si="3"/>
        <v>0</v>
      </c>
      <c r="O11" s="13">
        <v>0</v>
      </c>
      <c r="P11" s="13"/>
      <c r="Q11" s="13">
        <f t="shared" si="4"/>
        <v>0</v>
      </c>
      <c r="R11" s="13"/>
      <c r="S11" s="13"/>
      <c r="T11" s="13">
        <f t="shared" si="5"/>
        <v>0</v>
      </c>
      <c r="U11" s="13">
        <v>0</v>
      </c>
      <c r="V11" s="13"/>
      <c r="W11" s="13">
        <f t="shared" si="6"/>
        <v>0</v>
      </c>
      <c r="X11" s="13">
        <f t="shared" si="7"/>
        <v>6511</v>
      </c>
      <c r="Y11" s="13">
        <f t="shared" si="7"/>
        <v>0</v>
      </c>
      <c r="Z11" s="13">
        <f t="shared" si="8"/>
        <v>6511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s="2" customFormat="1" ht="12" customHeight="1">
      <c r="A12" s="12"/>
      <c r="B12" s="12" t="s">
        <v>64</v>
      </c>
      <c r="C12" s="13">
        <v>9525</v>
      </c>
      <c r="D12" s="13"/>
      <c r="E12" s="13">
        <f t="shared" si="0"/>
        <v>9525</v>
      </c>
      <c r="F12" s="13"/>
      <c r="G12" s="13"/>
      <c r="H12" s="13">
        <f t="shared" si="1"/>
        <v>0</v>
      </c>
      <c r="I12" s="13"/>
      <c r="J12" s="13"/>
      <c r="K12" s="13">
        <f t="shared" si="2"/>
        <v>0</v>
      </c>
      <c r="L12" s="13"/>
      <c r="M12" s="13"/>
      <c r="N12" s="13">
        <f t="shared" si="3"/>
        <v>0</v>
      </c>
      <c r="O12" s="13"/>
      <c r="P12" s="13"/>
      <c r="Q12" s="13">
        <f t="shared" si="4"/>
        <v>0</v>
      </c>
      <c r="R12" s="13"/>
      <c r="S12" s="13"/>
      <c r="T12" s="13">
        <f t="shared" si="5"/>
        <v>0</v>
      </c>
      <c r="U12" s="13">
        <v>914</v>
      </c>
      <c r="V12" s="13"/>
      <c r="W12" s="13">
        <f t="shared" si="6"/>
        <v>914</v>
      </c>
      <c r="X12" s="13">
        <f t="shared" si="7"/>
        <v>10439</v>
      </c>
      <c r="Y12" s="13">
        <f t="shared" si="7"/>
        <v>0</v>
      </c>
      <c r="Z12" s="13">
        <f t="shared" si="8"/>
        <v>10439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s="103" customFormat="1" ht="12">
      <c r="A13" s="110"/>
      <c r="B13" s="110" t="s">
        <v>9</v>
      </c>
      <c r="C13" s="94">
        <v>12669</v>
      </c>
      <c r="D13" s="94"/>
      <c r="E13" s="94">
        <f t="shared" si="0"/>
        <v>12669</v>
      </c>
      <c r="F13" s="94"/>
      <c r="G13" s="94"/>
      <c r="H13" s="94">
        <f t="shared" si="1"/>
        <v>0</v>
      </c>
      <c r="I13" s="94"/>
      <c r="J13" s="94"/>
      <c r="K13" s="94">
        <f t="shared" si="2"/>
        <v>0</v>
      </c>
      <c r="L13" s="94"/>
      <c r="M13" s="94"/>
      <c r="N13" s="94">
        <f t="shared" si="3"/>
        <v>0</v>
      </c>
      <c r="O13" s="94">
        <f>SUM(F13:L13)</f>
        <v>0</v>
      </c>
      <c r="P13" s="94"/>
      <c r="Q13" s="94">
        <f t="shared" si="4"/>
        <v>0</v>
      </c>
      <c r="R13" s="94"/>
      <c r="S13" s="94"/>
      <c r="T13" s="94">
        <f t="shared" si="5"/>
        <v>0</v>
      </c>
      <c r="U13" s="94"/>
      <c r="V13" s="94"/>
      <c r="W13" s="94">
        <f t="shared" si="6"/>
        <v>0</v>
      </c>
      <c r="X13" s="94">
        <f t="shared" si="7"/>
        <v>12669</v>
      </c>
      <c r="Y13" s="94">
        <f t="shared" si="7"/>
        <v>0</v>
      </c>
      <c r="Z13" s="94">
        <f t="shared" si="8"/>
        <v>12669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</row>
    <row r="14" spans="1:49" s="3" customFormat="1" ht="12" customHeight="1">
      <c r="A14" s="10"/>
      <c r="B14" s="10" t="s">
        <v>10</v>
      </c>
      <c r="C14" s="11">
        <v>6875</v>
      </c>
      <c r="D14" s="11">
        <f>5792+950</f>
        <v>6742</v>
      </c>
      <c r="E14" s="11">
        <f t="shared" si="0"/>
        <v>13617</v>
      </c>
      <c r="F14" s="8"/>
      <c r="G14" s="11"/>
      <c r="H14" s="11">
        <f t="shared" si="1"/>
        <v>0</v>
      </c>
      <c r="I14" s="8"/>
      <c r="J14" s="11"/>
      <c r="K14" s="11">
        <f t="shared" si="2"/>
        <v>0</v>
      </c>
      <c r="L14" s="8"/>
      <c r="M14" s="11"/>
      <c r="N14" s="11">
        <f t="shared" si="3"/>
        <v>0</v>
      </c>
      <c r="O14" s="8"/>
      <c r="P14" s="11"/>
      <c r="Q14" s="11">
        <f t="shared" si="4"/>
        <v>0</v>
      </c>
      <c r="R14" s="8"/>
      <c r="S14" s="11"/>
      <c r="T14" s="11">
        <f t="shared" si="5"/>
        <v>0</v>
      </c>
      <c r="U14" s="8"/>
      <c r="V14" s="11"/>
      <c r="W14" s="11">
        <f t="shared" si="6"/>
        <v>0</v>
      </c>
      <c r="X14" s="8">
        <f t="shared" si="7"/>
        <v>6875</v>
      </c>
      <c r="Y14" s="8">
        <f t="shared" si="7"/>
        <v>6742</v>
      </c>
      <c r="Z14" s="11">
        <f t="shared" si="8"/>
        <v>13617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s="3" customFormat="1" ht="12" customHeight="1">
      <c r="A15" s="10"/>
      <c r="B15" s="10" t="s">
        <v>50</v>
      </c>
      <c r="C15" s="11">
        <v>0</v>
      </c>
      <c r="D15" s="11">
        <v>9432</v>
      </c>
      <c r="E15" s="11">
        <f t="shared" si="0"/>
        <v>9432</v>
      </c>
      <c r="F15" s="8"/>
      <c r="G15" s="11"/>
      <c r="H15" s="11">
        <f t="shared" si="1"/>
        <v>0</v>
      </c>
      <c r="I15" s="8"/>
      <c r="J15" s="11"/>
      <c r="K15" s="11">
        <f t="shared" si="2"/>
        <v>0</v>
      </c>
      <c r="L15" s="8"/>
      <c r="M15" s="11"/>
      <c r="N15" s="11">
        <f t="shared" si="3"/>
        <v>0</v>
      </c>
      <c r="O15" s="8"/>
      <c r="P15" s="11"/>
      <c r="Q15" s="11">
        <f t="shared" si="4"/>
        <v>0</v>
      </c>
      <c r="R15" s="8"/>
      <c r="S15" s="11">
        <v>5105</v>
      </c>
      <c r="T15" s="11">
        <f t="shared" si="5"/>
        <v>5105</v>
      </c>
      <c r="U15" s="8"/>
      <c r="V15" s="11">
        <v>52</v>
      </c>
      <c r="W15" s="11">
        <f t="shared" si="6"/>
        <v>52</v>
      </c>
      <c r="X15" s="8">
        <f t="shared" si="7"/>
        <v>0</v>
      </c>
      <c r="Y15" s="8">
        <f t="shared" si="7"/>
        <v>14589</v>
      </c>
      <c r="Z15" s="11">
        <f t="shared" si="8"/>
        <v>14589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s="3" customFormat="1" ht="12" customHeight="1">
      <c r="A16" s="10"/>
      <c r="B16" s="10" t="s">
        <v>51</v>
      </c>
      <c r="C16" s="11">
        <v>221035</v>
      </c>
      <c r="D16" s="11">
        <f>10+963+650</f>
        <v>1623</v>
      </c>
      <c r="E16" s="11">
        <f t="shared" si="0"/>
        <v>222658</v>
      </c>
      <c r="F16" s="94"/>
      <c r="G16" s="11"/>
      <c r="H16" s="11">
        <f t="shared" si="1"/>
        <v>0</v>
      </c>
      <c r="I16" s="94"/>
      <c r="J16" s="11"/>
      <c r="K16" s="11">
        <f t="shared" si="2"/>
        <v>0</v>
      </c>
      <c r="L16" s="94"/>
      <c r="M16" s="11">
        <f>5079+109</f>
        <v>5188</v>
      </c>
      <c r="N16" s="11">
        <f t="shared" si="3"/>
        <v>5188</v>
      </c>
      <c r="O16" s="94">
        <f>SUM(F16:L16)</f>
        <v>0</v>
      </c>
      <c r="P16" s="11">
        <v>581</v>
      </c>
      <c r="Q16" s="11">
        <f t="shared" si="4"/>
        <v>581</v>
      </c>
      <c r="R16" s="11"/>
      <c r="S16" s="11"/>
      <c r="T16" s="11">
        <f t="shared" si="5"/>
        <v>0</v>
      </c>
      <c r="U16" s="11">
        <v>0</v>
      </c>
      <c r="V16" s="11"/>
      <c r="W16" s="11">
        <f t="shared" si="6"/>
        <v>0</v>
      </c>
      <c r="X16" s="11">
        <f t="shared" si="7"/>
        <v>221035</v>
      </c>
      <c r="Y16" s="11">
        <f t="shared" si="7"/>
        <v>7392</v>
      </c>
      <c r="Z16" s="11">
        <f t="shared" si="8"/>
        <v>228427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s="3" customFormat="1" ht="12" customHeight="1">
      <c r="A17" s="10"/>
      <c r="B17" s="10" t="s">
        <v>54</v>
      </c>
      <c r="C17" s="11">
        <v>0</v>
      </c>
      <c r="D17" s="11"/>
      <c r="E17" s="11">
        <f t="shared" si="0"/>
        <v>0</v>
      </c>
      <c r="F17" s="94"/>
      <c r="G17" s="11"/>
      <c r="H17" s="11">
        <f t="shared" si="1"/>
        <v>0</v>
      </c>
      <c r="I17" s="94"/>
      <c r="J17" s="11"/>
      <c r="K17" s="11">
        <f t="shared" si="2"/>
        <v>0</v>
      </c>
      <c r="L17" s="94"/>
      <c r="M17" s="11"/>
      <c r="N17" s="11">
        <f t="shared" si="3"/>
        <v>0</v>
      </c>
      <c r="O17" s="94"/>
      <c r="P17" s="11"/>
      <c r="Q17" s="11">
        <f t="shared" si="4"/>
        <v>0</v>
      </c>
      <c r="R17" s="11"/>
      <c r="S17" s="11">
        <v>855</v>
      </c>
      <c r="T17" s="11">
        <f t="shared" si="5"/>
        <v>855</v>
      </c>
      <c r="U17" s="11"/>
      <c r="V17" s="11"/>
      <c r="W17" s="11">
        <f t="shared" si="6"/>
        <v>0</v>
      </c>
      <c r="X17" s="11">
        <f t="shared" si="7"/>
        <v>0</v>
      </c>
      <c r="Y17" s="11">
        <f t="shared" si="7"/>
        <v>855</v>
      </c>
      <c r="Z17" s="11">
        <f t="shared" si="8"/>
        <v>855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s="18" customFormat="1" ht="12" customHeight="1">
      <c r="A18" s="15"/>
      <c r="B18" s="15" t="s">
        <v>139</v>
      </c>
      <c r="C18" s="16">
        <f>SUM(C8:C17)-C11-C12</f>
        <v>702799</v>
      </c>
      <c r="D18" s="16">
        <f>SUM(D8:D17)-D11-D12</f>
        <v>11924</v>
      </c>
      <c r="E18" s="16">
        <f t="shared" si="0"/>
        <v>714723</v>
      </c>
      <c r="F18" s="16">
        <f>SUM(F8:F17)-F11</f>
        <v>238895</v>
      </c>
      <c r="G18" s="16">
        <f>SUM(G8:G17)-G11-G12</f>
        <v>2865</v>
      </c>
      <c r="H18" s="16">
        <f t="shared" si="1"/>
        <v>241760</v>
      </c>
      <c r="I18" s="16">
        <f>SUM(I8:I17)-I11</f>
        <v>35365</v>
      </c>
      <c r="J18" s="16">
        <f>SUM(J8:J17)-J11-J12</f>
        <v>704</v>
      </c>
      <c r="K18" s="16">
        <f t="shared" si="2"/>
        <v>36069</v>
      </c>
      <c r="L18" s="16">
        <f>SUM(L8:L17)-L11</f>
        <v>153476</v>
      </c>
      <c r="M18" s="16">
        <f>SUM(M8:M17)-M11-M12</f>
        <v>7924</v>
      </c>
      <c r="N18" s="16">
        <f t="shared" si="3"/>
        <v>161400</v>
      </c>
      <c r="O18" s="16">
        <f>SUM(O8:O17)-O11</f>
        <v>271389</v>
      </c>
      <c r="P18" s="16">
        <f>SUM(P8:P17)-P11-P12</f>
        <v>7063</v>
      </c>
      <c r="Q18" s="16">
        <f t="shared" si="4"/>
        <v>278452</v>
      </c>
      <c r="R18" s="16">
        <f>SUM(R8:R17)-R11</f>
        <v>216998</v>
      </c>
      <c r="S18" s="16">
        <f>SUM(S8:S17)-S11-S12</f>
        <v>17567</v>
      </c>
      <c r="T18" s="16">
        <f t="shared" si="5"/>
        <v>234565</v>
      </c>
      <c r="U18" s="16">
        <f>SUM(U8:U17)-U11-U12</f>
        <v>246902</v>
      </c>
      <c r="V18" s="16">
        <f>SUM(V8:V17)-V11-V12</f>
        <v>12373</v>
      </c>
      <c r="W18" s="16">
        <f t="shared" si="6"/>
        <v>259275</v>
      </c>
      <c r="X18" s="16">
        <f t="shared" si="7"/>
        <v>1865824</v>
      </c>
      <c r="Y18" s="16">
        <f t="shared" si="7"/>
        <v>60420</v>
      </c>
      <c r="Z18" s="16">
        <f t="shared" si="8"/>
        <v>1926244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3" customFormat="1" ht="12" customHeight="1">
      <c r="A19" s="10" t="s">
        <v>127</v>
      </c>
      <c r="B19" s="10" t="s">
        <v>140</v>
      </c>
      <c r="C19" s="11"/>
      <c r="D19" s="11"/>
      <c r="E19" s="11">
        <f t="shared" si="0"/>
        <v>0</v>
      </c>
      <c r="F19" s="94"/>
      <c r="G19" s="11"/>
      <c r="H19" s="11">
        <f t="shared" si="1"/>
        <v>0</v>
      </c>
      <c r="I19" s="94"/>
      <c r="J19" s="11"/>
      <c r="K19" s="11">
        <f t="shared" si="2"/>
        <v>0</v>
      </c>
      <c r="L19" s="94">
        <f>F19+I19</f>
        <v>0</v>
      </c>
      <c r="M19" s="11"/>
      <c r="N19" s="11">
        <f t="shared" si="3"/>
        <v>0</v>
      </c>
      <c r="O19" s="94">
        <f>SUM(F19:L19)</f>
        <v>0</v>
      </c>
      <c r="P19" s="11"/>
      <c r="Q19" s="11">
        <f t="shared" si="4"/>
        <v>0</v>
      </c>
      <c r="R19" s="11"/>
      <c r="S19" s="11"/>
      <c r="T19" s="11">
        <f t="shared" si="5"/>
        <v>0</v>
      </c>
      <c r="U19" s="11"/>
      <c r="V19" s="11"/>
      <c r="W19" s="11">
        <f t="shared" si="6"/>
        <v>0</v>
      </c>
      <c r="X19" s="11">
        <f t="shared" si="7"/>
        <v>0</v>
      </c>
      <c r="Y19" s="11">
        <f t="shared" si="7"/>
        <v>0</v>
      </c>
      <c r="Z19" s="11">
        <f t="shared" si="8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s="3" customFormat="1" ht="12" customHeight="1">
      <c r="A20" s="10"/>
      <c r="B20" s="10" t="s">
        <v>7</v>
      </c>
      <c r="C20" s="11">
        <v>726419</v>
      </c>
      <c r="D20" s="11"/>
      <c r="E20" s="11">
        <f t="shared" si="0"/>
        <v>726419</v>
      </c>
      <c r="F20" s="94"/>
      <c r="G20" s="11"/>
      <c r="H20" s="11">
        <f t="shared" si="1"/>
        <v>0</v>
      </c>
      <c r="I20" s="94"/>
      <c r="J20" s="11"/>
      <c r="K20" s="11">
        <f t="shared" si="2"/>
        <v>0</v>
      </c>
      <c r="L20" s="94"/>
      <c r="M20" s="11"/>
      <c r="N20" s="11">
        <f t="shared" si="3"/>
        <v>0</v>
      </c>
      <c r="O20" s="94">
        <f>SUM(F20:L20)</f>
        <v>0</v>
      </c>
      <c r="P20" s="11"/>
      <c r="Q20" s="11">
        <f t="shared" si="4"/>
        <v>0</v>
      </c>
      <c r="R20" s="11"/>
      <c r="S20" s="11"/>
      <c r="T20" s="11">
        <f t="shared" si="5"/>
        <v>0</v>
      </c>
      <c r="U20" s="11"/>
      <c r="V20" s="11">
        <v>1600</v>
      </c>
      <c r="W20" s="11">
        <f t="shared" si="6"/>
        <v>1600</v>
      </c>
      <c r="X20" s="11">
        <f t="shared" si="7"/>
        <v>726419</v>
      </c>
      <c r="Y20" s="11">
        <f t="shared" si="7"/>
        <v>1600</v>
      </c>
      <c r="Z20" s="11">
        <f t="shared" si="8"/>
        <v>728019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3" customFormat="1" ht="12" customHeight="1">
      <c r="A21" s="10"/>
      <c r="B21" s="10" t="s">
        <v>11</v>
      </c>
      <c r="C21" s="11">
        <v>223068</v>
      </c>
      <c r="D21" s="11">
        <v>3500</v>
      </c>
      <c r="E21" s="11">
        <f t="shared" si="0"/>
        <v>226568</v>
      </c>
      <c r="F21" s="94">
        <v>183</v>
      </c>
      <c r="G21" s="11"/>
      <c r="H21" s="11">
        <f t="shared" si="1"/>
        <v>183</v>
      </c>
      <c r="I21" s="94"/>
      <c r="J21" s="11">
        <v>290</v>
      </c>
      <c r="K21" s="11">
        <f t="shared" si="2"/>
        <v>290</v>
      </c>
      <c r="L21" s="94"/>
      <c r="M21" s="11"/>
      <c r="N21" s="11">
        <f t="shared" si="3"/>
        <v>0</v>
      </c>
      <c r="O21" s="94">
        <v>551</v>
      </c>
      <c r="P21" s="11"/>
      <c r="Q21" s="11">
        <f t="shared" si="4"/>
        <v>551</v>
      </c>
      <c r="R21" s="11">
        <v>1515</v>
      </c>
      <c r="S21" s="11"/>
      <c r="T21" s="11">
        <f t="shared" si="5"/>
        <v>1515</v>
      </c>
      <c r="U21" s="11">
        <v>5037</v>
      </c>
      <c r="V21" s="11">
        <v>399</v>
      </c>
      <c r="W21" s="11">
        <f t="shared" si="6"/>
        <v>5436</v>
      </c>
      <c r="X21" s="11">
        <f t="shared" si="7"/>
        <v>230354</v>
      </c>
      <c r="Y21" s="11">
        <f t="shared" si="7"/>
        <v>4189</v>
      </c>
      <c r="Z21" s="11">
        <f t="shared" si="8"/>
        <v>234543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3" customFormat="1" ht="12" customHeight="1">
      <c r="A22" s="10"/>
      <c r="B22" s="10" t="s">
        <v>8</v>
      </c>
      <c r="C22" s="11"/>
      <c r="D22" s="11"/>
      <c r="E22" s="11">
        <f t="shared" si="0"/>
        <v>0</v>
      </c>
      <c r="F22" s="94"/>
      <c r="G22" s="11"/>
      <c r="H22" s="11">
        <f t="shared" si="1"/>
        <v>0</v>
      </c>
      <c r="I22" s="94"/>
      <c r="J22" s="11"/>
      <c r="K22" s="11">
        <f t="shared" si="2"/>
        <v>0</v>
      </c>
      <c r="L22" s="94"/>
      <c r="M22" s="11"/>
      <c r="N22" s="11">
        <f t="shared" si="3"/>
        <v>0</v>
      </c>
      <c r="O22" s="94">
        <f>SUM(F22:L22)</f>
        <v>0</v>
      </c>
      <c r="P22" s="11"/>
      <c r="Q22" s="11">
        <f t="shared" si="4"/>
        <v>0</v>
      </c>
      <c r="R22" s="11"/>
      <c r="S22" s="11"/>
      <c r="T22" s="11">
        <f t="shared" si="5"/>
        <v>0</v>
      </c>
      <c r="U22" s="11"/>
      <c r="V22" s="11"/>
      <c r="W22" s="11">
        <f t="shared" si="6"/>
        <v>0</v>
      </c>
      <c r="X22" s="11">
        <f t="shared" si="7"/>
        <v>0</v>
      </c>
      <c r="Y22" s="11">
        <f t="shared" si="7"/>
        <v>0</v>
      </c>
      <c r="Z22" s="11">
        <f t="shared" si="8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3" customFormat="1" ht="12" customHeight="1">
      <c r="A23" s="10"/>
      <c r="B23" s="10" t="s">
        <v>141</v>
      </c>
      <c r="C23" s="11">
        <v>3900</v>
      </c>
      <c r="D23" s="11"/>
      <c r="E23" s="11">
        <f t="shared" si="0"/>
        <v>3900</v>
      </c>
      <c r="F23" s="94"/>
      <c r="G23" s="11"/>
      <c r="H23" s="11">
        <f t="shared" si="1"/>
        <v>0</v>
      </c>
      <c r="I23" s="94"/>
      <c r="J23" s="11"/>
      <c r="K23" s="11">
        <f t="shared" si="2"/>
        <v>0</v>
      </c>
      <c r="L23" s="94"/>
      <c r="M23" s="11"/>
      <c r="N23" s="11">
        <f t="shared" si="3"/>
        <v>0</v>
      </c>
      <c r="O23" s="94">
        <f>SUM(F23:L23)</f>
        <v>0</v>
      </c>
      <c r="P23" s="11"/>
      <c r="Q23" s="11">
        <f t="shared" si="4"/>
        <v>0</v>
      </c>
      <c r="R23" s="11"/>
      <c r="S23" s="11"/>
      <c r="T23" s="11">
        <f t="shared" si="5"/>
        <v>0</v>
      </c>
      <c r="U23" s="11"/>
      <c r="V23" s="11"/>
      <c r="W23" s="11">
        <f t="shared" si="6"/>
        <v>0</v>
      </c>
      <c r="X23" s="11">
        <f t="shared" si="7"/>
        <v>3900</v>
      </c>
      <c r="Y23" s="11">
        <f t="shared" si="7"/>
        <v>0</v>
      </c>
      <c r="Z23" s="11">
        <f t="shared" si="8"/>
        <v>3900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8" customFormat="1" ht="12" customHeight="1">
      <c r="A24" s="15"/>
      <c r="B24" s="15" t="s">
        <v>142</v>
      </c>
      <c r="C24" s="16">
        <f>SUM(C20:C23)</f>
        <v>953387</v>
      </c>
      <c r="D24" s="16">
        <f>SUM(D20:D23)</f>
        <v>3500</v>
      </c>
      <c r="E24" s="16">
        <f t="shared" si="0"/>
        <v>956887</v>
      </c>
      <c r="F24" s="16">
        <f>SUM(F20:F23)</f>
        <v>183</v>
      </c>
      <c r="G24" s="16">
        <f>SUM(G20:G23)</f>
        <v>0</v>
      </c>
      <c r="H24" s="16">
        <f t="shared" si="1"/>
        <v>183</v>
      </c>
      <c r="I24" s="16">
        <f>SUM(I20:I23)</f>
        <v>0</v>
      </c>
      <c r="J24" s="16">
        <f>SUM(J20:J23)</f>
        <v>290</v>
      </c>
      <c r="K24" s="16">
        <f t="shared" si="2"/>
        <v>290</v>
      </c>
      <c r="L24" s="16">
        <f>SUM(L20:L23)</f>
        <v>0</v>
      </c>
      <c r="M24" s="16">
        <f>SUM(M20:M23)</f>
        <v>0</v>
      </c>
      <c r="N24" s="16">
        <f t="shared" si="3"/>
        <v>0</v>
      </c>
      <c r="O24" s="16">
        <f>SUM(O20:O23)</f>
        <v>551</v>
      </c>
      <c r="P24" s="16">
        <f>SUM(P20:P23)</f>
        <v>0</v>
      </c>
      <c r="Q24" s="16">
        <f t="shared" si="4"/>
        <v>551</v>
      </c>
      <c r="R24" s="16">
        <f>SUM(R20:R23)</f>
        <v>1515</v>
      </c>
      <c r="S24" s="16">
        <f>SUM(S20:S23)</f>
        <v>0</v>
      </c>
      <c r="T24" s="16">
        <f t="shared" si="5"/>
        <v>1515</v>
      </c>
      <c r="U24" s="16">
        <f>SUM(U20:U23)</f>
        <v>5037</v>
      </c>
      <c r="V24" s="16">
        <f>SUM(V20:V23)</f>
        <v>1999</v>
      </c>
      <c r="W24" s="16">
        <f t="shared" si="6"/>
        <v>7036</v>
      </c>
      <c r="X24" s="16">
        <f t="shared" si="7"/>
        <v>960673</v>
      </c>
      <c r="Y24" s="16">
        <f t="shared" si="7"/>
        <v>5789</v>
      </c>
      <c r="Z24" s="16">
        <f t="shared" si="8"/>
        <v>966462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109" customFormat="1" ht="12" customHeight="1">
      <c r="A25" s="106" t="s">
        <v>129</v>
      </c>
      <c r="B25" s="107" t="s">
        <v>170</v>
      </c>
      <c r="C25" s="99"/>
      <c r="D25" s="99"/>
      <c r="E25" s="99">
        <f t="shared" si="0"/>
        <v>0</v>
      </c>
      <c r="F25" s="99"/>
      <c r="G25" s="99"/>
      <c r="H25" s="99">
        <f t="shared" si="1"/>
        <v>0</v>
      </c>
      <c r="I25" s="99"/>
      <c r="J25" s="99"/>
      <c r="K25" s="99">
        <f t="shared" si="2"/>
        <v>0</v>
      </c>
      <c r="L25" s="99">
        <f>F25+I25</f>
        <v>0</v>
      </c>
      <c r="M25" s="99"/>
      <c r="N25" s="99">
        <f t="shared" si="3"/>
        <v>0</v>
      </c>
      <c r="O25" s="99">
        <f aca="true" t="shared" si="9" ref="O25:O32">SUM(F25:L25)</f>
        <v>0</v>
      </c>
      <c r="P25" s="99"/>
      <c r="Q25" s="99">
        <f t="shared" si="4"/>
        <v>0</v>
      </c>
      <c r="R25" s="99"/>
      <c r="S25" s="99"/>
      <c r="T25" s="99">
        <f t="shared" si="5"/>
        <v>0</v>
      </c>
      <c r="U25" s="99"/>
      <c r="V25" s="99"/>
      <c r="W25" s="99">
        <f t="shared" si="6"/>
        <v>0</v>
      </c>
      <c r="X25" s="99">
        <f t="shared" si="7"/>
        <v>0</v>
      </c>
      <c r="Y25" s="99">
        <f t="shared" si="7"/>
        <v>0</v>
      </c>
      <c r="Z25" s="99">
        <f t="shared" si="8"/>
        <v>0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</row>
    <row r="26" spans="1:49" s="28" customFormat="1" ht="12" customHeight="1">
      <c r="A26" s="24"/>
      <c r="B26" s="30" t="s">
        <v>74</v>
      </c>
      <c r="C26" s="31"/>
      <c r="D26" s="31"/>
      <c r="E26" s="31">
        <f t="shared" si="0"/>
        <v>0</v>
      </c>
      <c r="F26" s="99"/>
      <c r="G26" s="31"/>
      <c r="H26" s="31">
        <f t="shared" si="1"/>
        <v>0</v>
      </c>
      <c r="I26" s="99"/>
      <c r="J26" s="31"/>
      <c r="K26" s="31">
        <f t="shared" si="2"/>
        <v>0</v>
      </c>
      <c r="L26" s="99">
        <f>F26+I26</f>
        <v>0</v>
      </c>
      <c r="M26" s="31"/>
      <c r="N26" s="31">
        <f t="shared" si="3"/>
        <v>0</v>
      </c>
      <c r="O26" s="99">
        <f t="shared" si="9"/>
        <v>0</v>
      </c>
      <c r="P26" s="31"/>
      <c r="Q26" s="31">
        <f t="shared" si="4"/>
        <v>0</v>
      </c>
      <c r="R26" s="31"/>
      <c r="S26" s="31"/>
      <c r="T26" s="31">
        <f t="shared" si="5"/>
        <v>0</v>
      </c>
      <c r="U26" s="31"/>
      <c r="V26" s="31"/>
      <c r="W26" s="31">
        <f t="shared" si="6"/>
        <v>0</v>
      </c>
      <c r="X26" s="31">
        <f t="shared" si="7"/>
        <v>0</v>
      </c>
      <c r="Y26" s="31">
        <f t="shared" si="7"/>
        <v>0</v>
      </c>
      <c r="Z26" s="31">
        <f t="shared" si="8"/>
        <v>0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1:49" s="28" customFormat="1" ht="12" customHeight="1">
      <c r="A27" s="24"/>
      <c r="B27" s="30" t="s">
        <v>75</v>
      </c>
      <c r="C27" s="31"/>
      <c r="D27" s="31"/>
      <c r="E27" s="31">
        <f t="shared" si="0"/>
        <v>0</v>
      </c>
      <c r="F27" s="99"/>
      <c r="G27" s="31"/>
      <c r="H27" s="31">
        <f t="shared" si="1"/>
        <v>0</v>
      </c>
      <c r="I27" s="99"/>
      <c r="J27" s="31"/>
      <c r="K27" s="31">
        <f t="shared" si="2"/>
        <v>0</v>
      </c>
      <c r="L27" s="99"/>
      <c r="M27" s="31"/>
      <c r="N27" s="31">
        <f t="shared" si="3"/>
        <v>0</v>
      </c>
      <c r="O27" s="99">
        <f t="shared" si="9"/>
        <v>0</v>
      </c>
      <c r="P27" s="31"/>
      <c r="Q27" s="31">
        <f t="shared" si="4"/>
        <v>0</v>
      </c>
      <c r="R27" s="31"/>
      <c r="S27" s="31"/>
      <c r="T27" s="31">
        <f t="shared" si="5"/>
        <v>0</v>
      </c>
      <c r="U27" s="31"/>
      <c r="V27" s="31"/>
      <c r="W27" s="31">
        <f t="shared" si="6"/>
        <v>0</v>
      </c>
      <c r="X27" s="31">
        <f t="shared" si="7"/>
        <v>0</v>
      </c>
      <c r="Y27" s="31">
        <f t="shared" si="7"/>
        <v>0</v>
      </c>
      <c r="Z27" s="31">
        <f t="shared" si="8"/>
        <v>0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1:49" s="18" customFormat="1" ht="12" customHeight="1">
      <c r="A28" s="15"/>
      <c r="B28" s="29" t="s">
        <v>170</v>
      </c>
      <c r="C28" s="16">
        <f>SUM(C26:C27)</f>
        <v>0</v>
      </c>
      <c r="D28" s="16"/>
      <c r="E28" s="16">
        <f t="shared" si="0"/>
        <v>0</v>
      </c>
      <c r="F28" s="96">
        <f>SUM(F26:F27)</f>
        <v>0</v>
      </c>
      <c r="G28" s="16"/>
      <c r="H28" s="16">
        <f t="shared" si="1"/>
        <v>0</v>
      </c>
      <c r="I28" s="96">
        <f>SUM(I26:I27)</f>
        <v>0</v>
      </c>
      <c r="J28" s="16"/>
      <c r="K28" s="16">
        <f t="shared" si="2"/>
        <v>0</v>
      </c>
      <c r="L28" s="96">
        <f>F28+I28</f>
        <v>0</v>
      </c>
      <c r="M28" s="16"/>
      <c r="N28" s="16">
        <f t="shared" si="3"/>
        <v>0</v>
      </c>
      <c r="O28" s="96">
        <f t="shared" si="9"/>
        <v>0</v>
      </c>
      <c r="P28" s="16"/>
      <c r="Q28" s="16">
        <f t="shared" si="4"/>
        <v>0</v>
      </c>
      <c r="R28" s="16">
        <f>SUM(R26:R27)</f>
        <v>0</v>
      </c>
      <c r="S28" s="16"/>
      <c r="T28" s="16">
        <f t="shared" si="5"/>
        <v>0</v>
      </c>
      <c r="U28" s="16">
        <f>SUM(U26:U27)</f>
        <v>0</v>
      </c>
      <c r="V28" s="16"/>
      <c r="W28" s="16">
        <f t="shared" si="6"/>
        <v>0</v>
      </c>
      <c r="X28" s="16">
        <f t="shared" si="7"/>
        <v>0</v>
      </c>
      <c r="Y28" s="16">
        <f t="shared" si="7"/>
        <v>0</v>
      </c>
      <c r="Z28" s="16">
        <f t="shared" si="8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8" customFormat="1" ht="12" customHeight="1">
      <c r="A29" s="15"/>
      <c r="B29" s="29" t="s">
        <v>13</v>
      </c>
      <c r="C29" s="16">
        <f>C18+C24+C28</f>
        <v>1656186</v>
      </c>
      <c r="D29" s="16">
        <f>D18+D24+D28</f>
        <v>15424</v>
      </c>
      <c r="E29" s="16">
        <f t="shared" si="0"/>
        <v>1671610</v>
      </c>
      <c r="F29" s="16">
        <f>F18+F24+F28</f>
        <v>239078</v>
      </c>
      <c r="G29" s="16">
        <f>G18+G24+G28</f>
        <v>2865</v>
      </c>
      <c r="H29" s="16">
        <f t="shared" si="1"/>
        <v>241943</v>
      </c>
      <c r="I29" s="16">
        <f>I18+I24+I28</f>
        <v>35365</v>
      </c>
      <c r="J29" s="16">
        <f>J18+J24+J28</f>
        <v>994</v>
      </c>
      <c r="K29" s="16">
        <f t="shared" si="2"/>
        <v>36359</v>
      </c>
      <c r="L29" s="16">
        <f>L18+L24+L28</f>
        <v>153476</v>
      </c>
      <c r="M29" s="16">
        <f>M18+M24+M28</f>
        <v>7924</v>
      </c>
      <c r="N29" s="16">
        <f t="shared" si="3"/>
        <v>161400</v>
      </c>
      <c r="O29" s="16">
        <f>O18+O24+O28</f>
        <v>271940</v>
      </c>
      <c r="P29" s="16">
        <f>P18+P24+P28</f>
        <v>7063</v>
      </c>
      <c r="Q29" s="16">
        <f t="shared" si="4"/>
        <v>279003</v>
      </c>
      <c r="R29" s="16">
        <f>R18+R24+R28</f>
        <v>218513</v>
      </c>
      <c r="S29" s="16">
        <f>S18+S24+S28</f>
        <v>17567</v>
      </c>
      <c r="T29" s="16">
        <f t="shared" si="5"/>
        <v>236080</v>
      </c>
      <c r="U29" s="16">
        <f>U18+U24+U28</f>
        <v>251939</v>
      </c>
      <c r="V29" s="16">
        <f>V18+V24+V28</f>
        <v>14372</v>
      </c>
      <c r="W29" s="16">
        <f t="shared" si="6"/>
        <v>266311</v>
      </c>
      <c r="X29" s="16">
        <f t="shared" si="7"/>
        <v>2826497</v>
      </c>
      <c r="Y29" s="16">
        <f t="shared" si="7"/>
        <v>66209</v>
      </c>
      <c r="Z29" s="16">
        <f t="shared" si="8"/>
        <v>2892706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3" customFormat="1" ht="12" customHeight="1">
      <c r="A30" s="110" t="s">
        <v>130</v>
      </c>
      <c r="B30" s="10" t="s">
        <v>171</v>
      </c>
      <c r="C30" s="11"/>
      <c r="D30" s="11"/>
      <c r="E30" s="11">
        <f t="shared" si="0"/>
        <v>0</v>
      </c>
      <c r="F30" s="94"/>
      <c r="G30" s="11"/>
      <c r="H30" s="11">
        <f t="shared" si="1"/>
        <v>0</v>
      </c>
      <c r="I30" s="94"/>
      <c r="J30" s="11"/>
      <c r="K30" s="11">
        <f t="shared" si="2"/>
        <v>0</v>
      </c>
      <c r="L30" s="94">
        <f>F30+I30</f>
        <v>0</v>
      </c>
      <c r="M30" s="11"/>
      <c r="N30" s="11">
        <f t="shared" si="3"/>
        <v>0</v>
      </c>
      <c r="O30" s="94">
        <f t="shared" si="9"/>
        <v>0</v>
      </c>
      <c r="P30" s="11"/>
      <c r="Q30" s="11">
        <f t="shared" si="4"/>
        <v>0</v>
      </c>
      <c r="R30" s="11"/>
      <c r="S30" s="11"/>
      <c r="T30" s="11">
        <f t="shared" si="5"/>
        <v>0</v>
      </c>
      <c r="U30" s="11"/>
      <c r="V30" s="11"/>
      <c r="W30" s="11">
        <f t="shared" si="6"/>
        <v>0</v>
      </c>
      <c r="X30" s="11">
        <f t="shared" si="7"/>
        <v>0</v>
      </c>
      <c r="Y30" s="11">
        <f t="shared" si="7"/>
        <v>0</v>
      </c>
      <c r="Z30" s="11">
        <f t="shared" si="8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s="3" customFormat="1" ht="12" customHeight="1">
      <c r="A31" s="110"/>
      <c r="B31" s="10" t="s">
        <v>65</v>
      </c>
      <c r="C31" s="11">
        <v>35997</v>
      </c>
      <c r="D31" s="11"/>
      <c r="E31" s="11">
        <f t="shared" si="0"/>
        <v>35997</v>
      </c>
      <c r="F31" s="94"/>
      <c r="G31" s="11"/>
      <c r="H31" s="11">
        <f t="shared" si="1"/>
        <v>0</v>
      </c>
      <c r="I31" s="94"/>
      <c r="J31" s="11"/>
      <c r="K31" s="11">
        <f t="shared" si="2"/>
        <v>0</v>
      </c>
      <c r="L31" s="94">
        <f>F31+I31</f>
        <v>0</v>
      </c>
      <c r="M31" s="11"/>
      <c r="N31" s="11">
        <f t="shared" si="3"/>
        <v>0</v>
      </c>
      <c r="O31" s="94">
        <f t="shared" si="9"/>
        <v>0</v>
      </c>
      <c r="P31" s="11"/>
      <c r="Q31" s="11">
        <f t="shared" si="4"/>
        <v>0</v>
      </c>
      <c r="R31" s="11"/>
      <c r="S31" s="11"/>
      <c r="T31" s="11">
        <f t="shared" si="5"/>
        <v>0</v>
      </c>
      <c r="U31" s="11"/>
      <c r="V31" s="11"/>
      <c r="W31" s="11">
        <f t="shared" si="6"/>
        <v>0</v>
      </c>
      <c r="X31" s="11">
        <f t="shared" si="7"/>
        <v>35997</v>
      </c>
      <c r="Y31" s="11">
        <f t="shared" si="7"/>
        <v>0</v>
      </c>
      <c r="Z31" s="11">
        <f t="shared" si="8"/>
        <v>35997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s="3" customFormat="1" ht="12" customHeight="1">
      <c r="A32" s="110"/>
      <c r="B32" s="10" t="s">
        <v>66</v>
      </c>
      <c r="C32" s="11"/>
      <c r="D32" s="11"/>
      <c r="E32" s="11">
        <f t="shared" si="0"/>
        <v>0</v>
      </c>
      <c r="F32" s="94"/>
      <c r="G32" s="11"/>
      <c r="H32" s="11">
        <f t="shared" si="1"/>
        <v>0</v>
      </c>
      <c r="I32" s="94"/>
      <c r="J32" s="11"/>
      <c r="K32" s="11">
        <f t="shared" si="2"/>
        <v>0</v>
      </c>
      <c r="L32" s="94">
        <f>F32+I32</f>
        <v>0</v>
      </c>
      <c r="M32" s="11"/>
      <c r="N32" s="11">
        <f t="shared" si="3"/>
        <v>0</v>
      </c>
      <c r="O32" s="94">
        <f t="shared" si="9"/>
        <v>0</v>
      </c>
      <c r="P32" s="11"/>
      <c r="Q32" s="11">
        <f t="shared" si="4"/>
        <v>0</v>
      </c>
      <c r="R32" s="11"/>
      <c r="S32" s="11"/>
      <c r="T32" s="11">
        <f t="shared" si="5"/>
        <v>0</v>
      </c>
      <c r="U32" s="11"/>
      <c r="V32" s="11"/>
      <c r="W32" s="11">
        <f t="shared" si="6"/>
        <v>0</v>
      </c>
      <c r="X32" s="11">
        <f t="shared" si="7"/>
        <v>0</v>
      </c>
      <c r="Y32" s="11">
        <f t="shared" si="7"/>
        <v>0</v>
      </c>
      <c r="Z32" s="11">
        <f t="shared" si="8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s="113" customFormat="1" ht="12" customHeight="1">
      <c r="A33" s="111"/>
      <c r="B33" s="111" t="s">
        <v>67</v>
      </c>
      <c r="C33" s="95"/>
      <c r="D33" s="95"/>
      <c r="E33" s="95">
        <f t="shared" si="0"/>
        <v>0</v>
      </c>
      <c r="F33" s="95"/>
      <c r="G33" s="95"/>
      <c r="H33" s="95">
        <f t="shared" si="1"/>
        <v>0</v>
      </c>
      <c r="I33" s="95"/>
      <c r="J33" s="95"/>
      <c r="K33" s="95">
        <f t="shared" si="2"/>
        <v>0</v>
      </c>
      <c r="L33" s="95"/>
      <c r="M33" s="95"/>
      <c r="N33" s="95">
        <f t="shared" si="3"/>
        <v>0</v>
      </c>
      <c r="O33" s="95"/>
      <c r="P33" s="95"/>
      <c r="Q33" s="95">
        <f t="shared" si="4"/>
        <v>0</v>
      </c>
      <c r="R33" s="95"/>
      <c r="S33" s="95"/>
      <c r="T33" s="95">
        <f t="shared" si="5"/>
        <v>0</v>
      </c>
      <c r="U33" s="95"/>
      <c r="V33" s="95"/>
      <c r="W33" s="95">
        <f t="shared" si="6"/>
        <v>0</v>
      </c>
      <c r="X33" s="95">
        <f t="shared" si="7"/>
        <v>0</v>
      </c>
      <c r="Y33" s="95">
        <f t="shared" si="7"/>
        <v>0</v>
      </c>
      <c r="Z33" s="95">
        <f t="shared" si="8"/>
        <v>0</v>
      </c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</row>
    <row r="34" spans="1:49" s="103" customFormat="1" ht="12" customHeight="1">
      <c r="A34" s="110"/>
      <c r="B34" s="110" t="s">
        <v>15</v>
      </c>
      <c r="C34" s="69"/>
      <c r="D34" s="69"/>
      <c r="E34" s="69">
        <f t="shared" si="0"/>
        <v>0</v>
      </c>
      <c r="F34" s="69"/>
      <c r="G34" s="69"/>
      <c r="H34" s="69">
        <f t="shared" si="1"/>
        <v>0</v>
      </c>
      <c r="I34" s="69"/>
      <c r="J34" s="69"/>
      <c r="K34" s="69">
        <f t="shared" si="2"/>
        <v>0</v>
      </c>
      <c r="L34" s="69"/>
      <c r="M34" s="69"/>
      <c r="N34" s="69">
        <f t="shared" si="3"/>
        <v>0</v>
      </c>
      <c r="O34" s="69"/>
      <c r="P34" s="69"/>
      <c r="Q34" s="69">
        <f t="shared" si="4"/>
        <v>0</v>
      </c>
      <c r="R34" s="69"/>
      <c r="S34" s="69"/>
      <c r="T34" s="69">
        <f t="shared" si="5"/>
        <v>0</v>
      </c>
      <c r="U34" s="69"/>
      <c r="V34" s="69"/>
      <c r="W34" s="69">
        <f t="shared" si="6"/>
        <v>0</v>
      </c>
      <c r="X34" s="69">
        <f t="shared" si="7"/>
        <v>0</v>
      </c>
      <c r="Y34" s="69">
        <f t="shared" si="7"/>
        <v>0</v>
      </c>
      <c r="Z34" s="69">
        <f t="shared" si="8"/>
        <v>0</v>
      </c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</row>
    <row r="35" spans="1:49" s="103" customFormat="1" ht="12" customHeight="1">
      <c r="A35" s="110"/>
      <c r="B35" s="110" t="s">
        <v>16</v>
      </c>
      <c r="C35" s="69"/>
      <c r="D35" s="69"/>
      <c r="E35" s="69">
        <f t="shared" si="0"/>
        <v>0</v>
      </c>
      <c r="F35" s="69"/>
      <c r="G35" s="69"/>
      <c r="H35" s="69">
        <f t="shared" si="1"/>
        <v>0</v>
      </c>
      <c r="I35" s="69"/>
      <c r="J35" s="69"/>
      <c r="K35" s="69">
        <f t="shared" si="2"/>
        <v>0</v>
      </c>
      <c r="L35" s="69"/>
      <c r="M35" s="69"/>
      <c r="N35" s="69">
        <f t="shared" si="3"/>
        <v>0</v>
      </c>
      <c r="O35" s="69"/>
      <c r="P35" s="69"/>
      <c r="Q35" s="69">
        <f t="shared" si="4"/>
        <v>0</v>
      </c>
      <c r="R35" s="69"/>
      <c r="S35" s="69"/>
      <c r="T35" s="69">
        <f t="shared" si="5"/>
        <v>0</v>
      </c>
      <c r="U35" s="69"/>
      <c r="V35" s="69"/>
      <c r="W35" s="69">
        <f t="shared" si="6"/>
        <v>0</v>
      </c>
      <c r="X35" s="69">
        <f t="shared" si="7"/>
        <v>0</v>
      </c>
      <c r="Y35" s="69">
        <f t="shared" si="7"/>
        <v>0</v>
      </c>
      <c r="Z35" s="69">
        <f t="shared" si="8"/>
        <v>0</v>
      </c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</row>
    <row r="36" spans="1:49" s="18" customFormat="1" ht="12" customHeight="1">
      <c r="A36" s="110"/>
      <c r="B36" s="15" t="s">
        <v>172</v>
      </c>
      <c r="C36" s="16">
        <f>SUM(C31:C32)</f>
        <v>35997</v>
      </c>
      <c r="D36" s="16">
        <f>SUM(D31:D32)</f>
        <v>0</v>
      </c>
      <c r="E36" s="16">
        <f t="shared" si="0"/>
        <v>35997</v>
      </c>
      <c r="F36" s="16">
        <f>SUM(F31:F32)</f>
        <v>0</v>
      </c>
      <c r="G36" s="16">
        <f>SUM(G31:G32)</f>
        <v>0</v>
      </c>
      <c r="H36" s="16">
        <f t="shared" si="1"/>
        <v>0</v>
      </c>
      <c r="I36" s="16">
        <f>SUM(I31:I32)</f>
        <v>0</v>
      </c>
      <c r="J36" s="16">
        <f>SUM(J31:J32)</f>
        <v>0</v>
      </c>
      <c r="K36" s="16">
        <f t="shared" si="2"/>
        <v>0</v>
      </c>
      <c r="L36" s="16">
        <f>SUM(L31:L32)</f>
        <v>0</v>
      </c>
      <c r="M36" s="16">
        <f>SUM(M31:M32)</f>
        <v>0</v>
      </c>
      <c r="N36" s="16">
        <f t="shared" si="3"/>
        <v>0</v>
      </c>
      <c r="O36" s="16">
        <f>SUM(O31:O32)</f>
        <v>0</v>
      </c>
      <c r="P36" s="16">
        <f>SUM(P31:P32)</f>
        <v>0</v>
      </c>
      <c r="Q36" s="16">
        <f t="shared" si="4"/>
        <v>0</v>
      </c>
      <c r="R36" s="16">
        <f>SUM(R31:R32)</f>
        <v>0</v>
      </c>
      <c r="S36" s="16">
        <f>SUM(S31:S32)</f>
        <v>0</v>
      </c>
      <c r="T36" s="16">
        <f t="shared" si="5"/>
        <v>0</v>
      </c>
      <c r="U36" s="16">
        <f>SUM(U31:U32)</f>
        <v>0</v>
      </c>
      <c r="V36" s="16">
        <f>SUM(V31:V32)</f>
        <v>0</v>
      </c>
      <c r="W36" s="16">
        <f t="shared" si="6"/>
        <v>0</v>
      </c>
      <c r="X36" s="16">
        <f t="shared" si="7"/>
        <v>35997</v>
      </c>
      <c r="Y36" s="16">
        <f t="shared" si="7"/>
        <v>0</v>
      </c>
      <c r="Z36" s="16">
        <f t="shared" si="8"/>
        <v>35997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s="18" customFormat="1" ht="12" customHeight="1">
      <c r="A37" s="110"/>
      <c r="B37" s="15" t="s">
        <v>17</v>
      </c>
      <c r="C37" s="16">
        <f>C29+C36</f>
        <v>1692183</v>
      </c>
      <c r="D37" s="16">
        <f>D29+D36</f>
        <v>15424</v>
      </c>
      <c r="E37" s="16">
        <f t="shared" si="0"/>
        <v>1707607</v>
      </c>
      <c r="F37" s="16">
        <f>F29+F36</f>
        <v>239078</v>
      </c>
      <c r="G37" s="16">
        <f>G29+G36</f>
        <v>2865</v>
      </c>
      <c r="H37" s="16">
        <f t="shared" si="1"/>
        <v>241943</v>
      </c>
      <c r="I37" s="16">
        <f>I29+I36</f>
        <v>35365</v>
      </c>
      <c r="J37" s="16">
        <f>J29+J36</f>
        <v>994</v>
      </c>
      <c r="K37" s="16">
        <f t="shared" si="2"/>
        <v>36359</v>
      </c>
      <c r="L37" s="16">
        <f>L29+L36</f>
        <v>153476</v>
      </c>
      <c r="M37" s="16">
        <f>M29+M36</f>
        <v>7924</v>
      </c>
      <c r="N37" s="16">
        <f t="shared" si="3"/>
        <v>161400</v>
      </c>
      <c r="O37" s="16">
        <f>O29+O36</f>
        <v>271940</v>
      </c>
      <c r="P37" s="16">
        <f>P29+P36</f>
        <v>7063</v>
      </c>
      <c r="Q37" s="16">
        <f t="shared" si="4"/>
        <v>279003</v>
      </c>
      <c r="R37" s="16">
        <f>R29+R36</f>
        <v>218513</v>
      </c>
      <c r="S37" s="16">
        <f>S29+S36</f>
        <v>17567</v>
      </c>
      <c r="T37" s="16">
        <f t="shared" si="5"/>
        <v>236080</v>
      </c>
      <c r="U37" s="16">
        <f>U29+U36</f>
        <v>251939</v>
      </c>
      <c r="V37" s="16">
        <f>V29+V36</f>
        <v>14372</v>
      </c>
      <c r="W37" s="16">
        <f t="shared" si="6"/>
        <v>266311</v>
      </c>
      <c r="X37" s="16">
        <f t="shared" si="7"/>
        <v>2862494</v>
      </c>
      <c r="Y37" s="16">
        <f t="shared" si="7"/>
        <v>66209</v>
      </c>
      <c r="Z37" s="16">
        <f t="shared" si="8"/>
        <v>2928703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s="3" customFormat="1" ht="12" customHeight="1">
      <c r="A38" s="110" t="s">
        <v>131</v>
      </c>
      <c r="B38" s="10" t="s">
        <v>143</v>
      </c>
      <c r="C38" s="11"/>
      <c r="D38" s="11"/>
      <c r="E38" s="11">
        <f t="shared" si="0"/>
        <v>0</v>
      </c>
      <c r="F38" s="94"/>
      <c r="G38" s="11"/>
      <c r="H38" s="11">
        <f t="shared" si="1"/>
        <v>0</v>
      </c>
      <c r="I38" s="94"/>
      <c r="J38" s="11"/>
      <c r="K38" s="11">
        <f t="shared" si="2"/>
        <v>0</v>
      </c>
      <c r="L38" s="94">
        <f>F38+I38</f>
        <v>0</v>
      </c>
      <c r="M38" s="11"/>
      <c r="N38" s="11">
        <f t="shared" si="3"/>
        <v>0</v>
      </c>
      <c r="O38" s="94">
        <f>SUM(F38:L38)</f>
        <v>0</v>
      </c>
      <c r="P38" s="11"/>
      <c r="Q38" s="11">
        <f t="shared" si="4"/>
        <v>0</v>
      </c>
      <c r="R38" s="11"/>
      <c r="S38" s="11"/>
      <c r="T38" s="11">
        <f t="shared" si="5"/>
        <v>0</v>
      </c>
      <c r="U38" s="11"/>
      <c r="V38" s="11"/>
      <c r="W38" s="11">
        <f t="shared" si="6"/>
        <v>0</v>
      </c>
      <c r="X38" s="11">
        <f t="shared" si="7"/>
        <v>0</v>
      </c>
      <c r="Y38" s="11">
        <f t="shared" si="7"/>
        <v>0</v>
      </c>
      <c r="Z38" s="11">
        <f t="shared" si="8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s="3" customFormat="1" ht="12" customHeight="1">
      <c r="A39" s="10"/>
      <c r="B39" s="10" t="s">
        <v>144</v>
      </c>
      <c r="C39" s="11">
        <v>3993</v>
      </c>
      <c r="D39" s="11">
        <f>258-928</f>
        <v>-670</v>
      </c>
      <c r="E39" s="11">
        <f t="shared" si="0"/>
        <v>3323</v>
      </c>
      <c r="F39" s="94"/>
      <c r="G39" s="11"/>
      <c r="H39" s="11">
        <f t="shared" si="1"/>
        <v>0</v>
      </c>
      <c r="I39" s="94"/>
      <c r="J39" s="11"/>
      <c r="K39" s="11">
        <f t="shared" si="2"/>
        <v>0</v>
      </c>
      <c r="L39" s="94">
        <f>F39+I39</f>
        <v>0</v>
      </c>
      <c r="M39" s="11"/>
      <c r="N39" s="11">
        <f t="shared" si="3"/>
        <v>0</v>
      </c>
      <c r="O39" s="94">
        <f>SUM(F39:L39)</f>
        <v>0</v>
      </c>
      <c r="P39" s="11"/>
      <c r="Q39" s="11">
        <f t="shared" si="4"/>
        <v>0</v>
      </c>
      <c r="R39" s="11"/>
      <c r="S39" s="11"/>
      <c r="T39" s="11">
        <f t="shared" si="5"/>
        <v>0</v>
      </c>
      <c r="U39" s="11"/>
      <c r="V39" s="11"/>
      <c r="W39" s="11">
        <f t="shared" si="6"/>
        <v>0</v>
      </c>
      <c r="X39" s="11">
        <f t="shared" si="7"/>
        <v>3993</v>
      </c>
      <c r="Y39" s="11">
        <f t="shared" si="7"/>
        <v>-670</v>
      </c>
      <c r="Z39" s="11">
        <f t="shared" si="8"/>
        <v>3323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s="3" customFormat="1" ht="12" customHeight="1">
      <c r="A40" s="10"/>
      <c r="B40" s="10" t="s">
        <v>145</v>
      </c>
      <c r="C40" s="11">
        <v>40320</v>
      </c>
      <c r="D40" s="11">
        <f>-5792-1208-3500-12000</f>
        <v>-22500</v>
      </c>
      <c r="E40" s="11">
        <f t="shared" si="0"/>
        <v>17820</v>
      </c>
      <c r="F40" s="94"/>
      <c r="G40" s="11"/>
      <c r="H40" s="11">
        <f t="shared" si="1"/>
        <v>0</v>
      </c>
      <c r="I40" s="94"/>
      <c r="J40" s="11"/>
      <c r="K40" s="11">
        <f t="shared" si="2"/>
        <v>0</v>
      </c>
      <c r="L40" s="94">
        <f>F40+I40</f>
        <v>0</v>
      </c>
      <c r="M40" s="11"/>
      <c r="N40" s="11">
        <f t="shared" si="3"/>
        <v>0</v>
      </c>
      <c r="O40" s="94">
        <f>SUM(F40:L40)</f>
        <v>0</v>
      </c>
      <c r="P40" s="11"/>
      <c r="Q40" s="11">
        <f t="shared" si="4"/>
        <v>0</v>
      </c>
      <c r="R40" s="11"/>
      <c r="S40" s="11"/>
      <c r="T40" s="11">
        <f t="shared" si="5"/>
        <v>0</v>
      </c>
      <c r="U40" s="11"/>
      <c r="V40" s="11"/>
      <c r="W40" s="11">
        <f t="shared" si="6"/>
        <v>0</v>
      </c>
      <c r="X40" s="11">
        <f t="shared" si="7"/>
        <v>40320</v>
      </c>
      <c r="Y40" s="11">
        <f t="shared" si="7"/>
        <v>-22500</v>
      </c>
      <c r="Z40" s="11">
        <f t="shared" si="8"/>
        <v>17820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s="18" customFormat="1" ht="11.25" customHeight="1">
      <c r="A41" s="15"/>
      <c r="B41" s="15" t="s">
        <v>12</v>
      </c>
      <c r="C41" s="16">
        <f>SUM(C39:C40)</f>
        <v>44313</v>
      </c>
      <c r="D41" s="16">
        <f>SUM(D39:D40)</f>
        <v>-23170</v>
      </c>
      <c r="E41" s="16">
        <f t="shared" si="0"/>
        <v>21143</v>
      </c>
      <c r="F41" s="16">
        <f>SUM(F39:F40)</f>
        <v>0</v>
      </c>
      <c r="G41" s="16">
        <f>SUM(G39:G40)</f>
        <v>0</v>
      </c>
      <c r="H41" s="16">
        <f t="shared" si="1"/>
        <v>0</v>
      </c>
      <c r="I41" s="16">
        <f>SUM(I39:I40)</f>
        <v>0</v>
      </c>
      <c r="J41" s="16">
        <f>SUM(J39:J40)</f>
        <v>0</v>
      </c>
      <c r="K41" s="16">
        <f t="shared" si="2"/>
        <v>0</v>
      </c>
      <c r="L41" s="16">
        <f>SUM(L39:L40)</f>
        <v>0</v>
      </c>
      <c r="M41" s="16">
        <f>SUM(M39:M40)</f>
        <v>0</v>
      </c>
      <c r="N41" s="16">
        <f t="shared" si="3"/>
        <v>0</v>
      </c>
      <c r="O41" s="16">
        <f>SUM(O39:O40)</f>
        <v>0</v>
      </c>
      <c r="P41" s="16">
        <f>SUM(P39:P40)</f>
        <v>0</v>
      </c>
      <c r="Q41" s="16">
        <f t="shared" si="4"/>
        <v>0</v>
      </c>
      <c r="R41" s="16">
        <f>SUM(R39:R40)</f>
        <v>0</v>
      </c>
      <c r="S41" s="16">
        <f>SUM(S39:S40)</f>
        <v>0</v>
      </c>
      <c r="T41" s="16">
        <f t="shared" si="5"/>
        <v>0</v>
      </c>
      <c r="U41" s="16">
        <f>SUM(U39:U40)</f>
        <v>0</v>
      </c>
      <c r="V41" s="16">
        <f>SUM(V39:V40)</f>
        <v>0</v>
      </c>
      <c r="W41" s="16">
        <f t="shared" si="6"/>
        <v>0</v>
      </c>
      <c r="X41" s="16">
        <f t="shared" si="7"/>
        <v>44313</v>
      </c>
      <c r="Y41" s="16">
        <f t="shared" si="7"/>
        <v>-23170</v>
      </c>
      <c r="Z41" s="16">
        <f t="shared" si="8"/>
        <v>21143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s="103" customFormat="1" ht="12" customHeight="1" hidden="1">
      <c r="A42" s="110" t="s">
        <v>132</v>
      </c>
      <c r="B42" s="110" t="s">
        <v>18</v>
      </c>
      <c r="C42" s="94"/>
      <c r="D42" s="94"/>
      <c r="E42" s="94">
        <f t="shared" si="0"/>
        <v>0</v>
      </c>
      <c r="F42" s="94"/>
      <c r="G42" s="94"/>
      <c r="H42" s="94">
        <f t="shared" si="1"/>
        <v>0</v>
      </c>
      <c r="I42" s="94"/>
      <c r="J42" s="94"/>
      <c r="K42" s="94">
        <f t="shared" si="2"/>
        <v>0</v>
      </c>
      <c r="L42" s="94"/>
      <c r="M42" s="94"/>
      <c r="N42" s="94">
        <f t="shared" si="3"/>
        <v>0</v>
      </c>
      <c r="O42" s="94"/>
      <c r="P42" s="94"/>
      <c r="Q42" s="94">
        <f t="shared" si="4"/>
        <v>0</v>
      </c>
      <c r="R42" s="94"/>
      <c r="S42" s="94"/>
      <c r="T42" s="94">
        <f t="shared" si="5"/>
        <v>0</v>
      </c>
      <c r="U42" s="94"/>
      <c r="V42" s="94"/>
      <c r="W42" s="94">
        <f t="shared" si="6"/>
        <v>0</v>
      </c>
      <c r="X42" s="94">
        <f t="shared" si="7"/>
        <v>0</v>
      </c>
      <c r="Y42" s="94">
        <f t="shared" si="7"/>
        <v>0</v>
      </c>
      <c r="Z42" s="94">
        <f t="shared" si="8"/>
        <v>0</v>
      </c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</row>
    <row r="43" spans="1:49" s="71" customFormat="1" ht="12" customHeight="1">
      <c r="A43" s="213" t="s">
        <v>146</v>
      </c>
      <c r="B43" s="213"/>
      <c r="C43" s="35">
        <f>C37+C41+C42</f>
        <v>1736496</v>
      </c>
      <c r="D43" s="35">
        <f>D37+D41+D42</f>
        <v>-7746</v>
      </c>
      <c r="E43" s="35">
        <f t="shared" si="0"/>
        <v>1728750</v>
      </c>
      <c r="F43" s="35">
        <f>F37+F41+F42</f>
        <v>239078</v>
      </c>
      <c r="G43" s="35">
        <f>G37+G41+G42</f>
        <v>2865</v>
      </c>
      <c r="H43" s="35">
        <f t="shared" si="1"/>
        <v>241943</v>
      </c>
      <c r="I43" s="35">
        <f>I37+I41+I42</f>
        <v>35365</v>
      </c>
      <c r="J43" s="35">
        <f>J37+J41+J42</f>
        <v>994</v>
      </c>
      <c r="K43" s="35">
        <f t="shared" si="2"/>
        <v>36359</v>
      </c>
      <c r="L43" s="35">
        <f>L37+L41+L42</f>
        <v>153476</v>
      </c>
      <c r="M43" s="35">
        <f>M37+M41+M42</f>
        <v>7924</v>
      </c>
      <c r="N43" s="35">
        <f t="shared" si="3"/>
        <v>161400</v>
      </c>
      <c r="O43" s="35">
        <f>O37+O41+O42</f>
        <v>271940</v>
      </c>
      <c r="P43" s="35">
        <f>P37+P41+P42</f>
        <v>7063</v>
      </c>
      <c r="Q43" s="35">
        <f t="shared" si="4"/>
        <v>279003</v>
      </c>
      <c r="R43" s="35">
        <f>R37+R41+R42</f>
        <v>218513</v>
      </c>
      <c r="S43" s="35">
        <f>S37+S41+S42</f>
        <v>17567</v>
      </c>
      <c r="T43" s="35">
        <f t="shared" si="5"/>
        <v>236080</v>
      </c>
      <c r="U43" s="35">
        <f>U37+U41+U42</f>
        <v>251939</v>
      </c>
      <c r="V43" s="35">
        <f>V37+V41+V42</f>
        <v>14372</v>
      </c>
      <c r="W43" s="35">
        <f t="shared" si="6"/>
        <v>266311</v>
      </c>
      <c r="X43" s="35">
        <f t="shared" si="7"/>
        <v>2906807</v>
      </c>
      <c r="Y43" s="35">
        <f t="shared" si="7"/>
        <v>43039</v>
      </c>
      <c r="Z43" s="35">
        <f t="shared" si="8"/>
        <v>2949846</v>
      </c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</row>
    <row r="44" spans="1:49" s="37" customFormat="1" ht="12" customHeight="1">
      <c r="A44" s="46"/>
      <c r="B44" s="46" t="s">
        <v>114</v>
      </c>
      <c r="C44" s="161">
        <v>794880</v>
      </c>
      <c r="D44" s="161">
        <f>13212+8419+4132+928+12000</f>
        <v>38691</v>
      </c>
      <c r="E44" s="161">
        <f t="shared" si="0"/>
        <v>833571</v>
      </c>
      <c r="F44" s="161">
        <v>-220677</v>
      </c>
      <c r="G44" s="161">
        <f>-3878</f>
        <v>-3878</v>
      </c>
      <c r="H44" s="161">
        <f t="shared" si="1"/>
        <v>-224555</v>
      </c>
      <c r="I44" s="161">
        <v>-29003</v>
      </c>
      <c r="J44" s="161">
        <f>-336</f>
        <v>-336</v>
      </c>
      <c r="K44" s="161">
        <f t="shared" si="2"/>
        <v>-29339</v>
      </c>
      <c r="L44" s="161">
        <v>-121858</v>
      </c>
      <c r="M44" s="161">
        <f>-7765</f>
        <v>-7765</v>
      </c>
      <c r="N44" s="161">
        <f t="shared" si="3"/>
        <v>-129623</v>
      </c>
      <c r="O44" s="161">
        <v>-235722</v>
      </c>
      <c r="P44" s="161">
        <f>-10000</f>
        <v>-10000</v>
      </c>
      <c r="Q44" s="161">
        <f t="shared" si="4"/>
        <v>-245722</v>
      </c>
      <c r="R44" s="161">
        <v>-187620</v>
      </c>
      <c r="S44" s="161">
        <f>-3406</f>
        <v>-3406</v>
      </c>
      <c r="T44" s="161">
        <f t="shared" si="5"/>
        <v>-191026</v>
      </c>
      <c r="U44" s="161"/>
      <c r="V44" s="161">
        <f>-13306</f>
        <v>-13306</v>
      </c>
      <c r="W44" s="161">
        <f t="shared" si="6"/>
        <v>-13306</v>
      </c>
      <c r="X44" s="161">
        <f t="shared" si="7"/>
        <v>0</v>
      </c>
      <c r="Y44" s="161">
        <f t="shared" si="7"/>
        <v>0</v>
      </c>
      <c r="Z44" s="161">
        <f t="shared" si="8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</row>
    <row r="45" spans="1:49" s="3" customFormat="1" ht="12" customHeight="1">
      <c r="A45" s="212" t="s">
        <v>121</v>
      </c>
      <c r="B45" s="212"/>
      <c r="C45" s="8"/>
      <c r="D45" s="8"/>
      <c r="E45" s="8">
        <f t="shared" si="0"/>
        <v>0</v>
      </c>
      <c r="F45" s="69"/>
      <c r="G45" s="8"/>
      <c r="H45" s="8">
        <f t="shared" si="1"/>
        <v>0</v>
      </c>
      <c r="I45" s="69"/>
      <c r="J45" s="8"/>
      <c r="K45" s="8">
        <f t="shared" si="2"/>
        <v>0</v>
      </c>
      <c r="L45" s="69">
        <f>SUM(F45:F45)</f>
        <v>0</v>
      </c>
      <c r="M45" s="8"/>
      <c r="N45" s="8">
        <f t="shared" si="3"/>
        <v>0</v>
      </c>
      <c r="O45" s="69"/>
      <c r="P45" s="8"/>
      <c r="Q45" s="8">
        <f t="shared" si="4"/>
        <v>0</v>
      </c>
      <c r="R45" s="8"/>
      <c r="S45" s="8"/>
      <c r="T45" s="8">
        <f t="shared" si="5"/>
        <v>0</v>
      </c>
      <c r="U45" s="8"/>
      <c r="V45" s="8"/>
      <c r="W45" s="8">
        <f t="shared" si="6"/>
        <v>0</v>
      </c>
      <c r="X45" s="8">
        <f t="shared" si="7"/>
        <v>0</v>
      </c>
      <c r="Y45" s="8">
        <f t="shared" si="7"/>
        <v>0</v>
      </c>
      <c r="Z45" s="8">
        <f t="shared" si="8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s="3" customFormat="1" ht="12" customHeight="1">
      <c r="A46" s="10" t="s">
        <v>122</v>
      </c>
      <c r="B46" s="10" t="s">
        <v>123</v>
      </c>
      <c r="C46" s="8"/>
      <c r="D46" s="8"/>
      <c r="E46" s="8">
        <f t="shared" si="0"/>
        <v>0</v>
      </c>
      <c r="F46" s="69"/>
      <c r="G46" s="8"/>
      <c r="H46" s="8">
        <f t="shared" si="1"/>
        <v>0</v>
      </c>
      <c r="I46" s="69"/>
      <c r="J46" s="8"/>
      <c r="K46" s="8">
        <f t="shared" si="2"/>
        <v>0</v>
      </c>
      <c r="L46" s="69">
        <f>SUM(F46:F46)</f>
        <v>0</v>
      </c>
      <c r="M46" s="8"/>
      <c r="N46" s="8">
        <f t="shared" si="3"/>
        <v>0</v>
      </c>
      <c r="O46" s="69"/>
      <c r="P46" s="8"/>
      <c r="Q46" s="8">
        <f t="shared" si="4"/>
        <v>0</v>
      </c>
      <c r="R46" s="8"/>
      <c r="S46" s="8"/>
      <c r="T46" s="8">
        <f t="shared" si="5"/>
        <v>0</v>
      </c>
      <c r="U46" s="8"/>
      <c r="V46" s="8"/>
      <c r="W46" s="8">
        <f t="shared" si="6"/>
        <v>0</v>
      </c>
      <c r="X46" s="8">
        <f t="shared" si="7"/>
        <v>0</v>
      </c>
      <c r="Y46" s="8">
        <f t="shared" si="7"/>
        <v>0</v>
      </c>
      <c r="Z46" s="8">
        <f t="shared" si="8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3" customFormat="1" ht="12" customHeight="1">
      <c r="A47" s="10"/>
      <c r="B47" s="10" t="s">
        <v>124</v>
      </c>
      <c r="C47" s="8">
        <f>72679+300</f>
        <v>72979</v>
      </c>
      <c r="D47" s="8"/>
      <c r="E47" s="8">
        <f t="shared" si="0"/>
        <v>72979</v>
      </c>
      <c r="F47" s="8">
        <v>18331</v>
      </c>
      <c r="G47" s="8">
        <v>-1013</v>
      </c>
      <c r="H47" s="8">
        <f t="shared" si="1"/>
        <v>17318</v>
      </c>
      <c r="I47" s="8">
        <v>2454</v>
      </c>
      <c r="J47" s="8">
        <f>578+80</f>
        <v>658</v>
      </c>
      <c r="K47" s="8">
        <f t="shared" si="2"/>
        <v>3112</v>
      </c>
      <c r="L47" s="8">
        <v>28072</v>
      </c>
      <c r="M47" s="8">
        <f>5079+109+258-5287</f>
        <v>159</v>
      </c>
      <c r="N47" s="8">
        <f t="shared" si="3"/>
        <v>28231</v>
      </c>
      <c r="O47" s="8">
        <v>31508</v>
      </c>
      <c r="P47" s="8">
        <f>238+177+297-2119-4132</f>
        <v>-5539</v>
      </c>
      <c r="Q47" s="8">
        <f t="shared" si="4"/>
        <v>25969</v>
      </c>
      <c r="R47" s="8">
        <v>27448</v>
      </c>
      <c r="S47" s="8"/>
      <c r="T47" s="8">
        <f t="shared" si="5"/>
        <v>27448</v>
      </c>
      <c r="U47" s="8">
        <v>250564</v>
      </c>
      <c r="V47" s="8"/>
      <c r="W47" s="8">
        <f t="shared" si="6"/>
        <v>250564</v>
      </c>
      <c r="X47" s="8">
        <f t="shared" si="7"/>
        <v>431356</v>
      </c>
      <c r="Y47" s="8">
        <f t="shared" si="7"/>
        <v>-5735</v>
      </c>
      <c r="Z47" s="8">
        <f t="shared" si="8"/>
        <v>425621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s="2" customFormat="1" ht="12" customHeight="1">
      <c r="A48" s="12"/>
      <c r="B48" s="12" t="s">
        <v>69</v>
      </c>
      <c r="C48" s="13">
        <v>139</v>
      </c>
      <c r="D48" s="13"/>
      <c r="E48" s="13">
        <f t="shared" si="0"/>
        <v>139</v>
      </c>
      <c r="F48" s="95"/>
      <c r="G48" s="13"/>
      <c r="H48" s="13">
        <f t="shared" si="1"/>
        <v>0</v>
      </c>
      <c r="I48" s="95"/>
      <c r="J48" s="13"/>
      <c r="K48" s="13">
        <f t="shared" si="2"/>
        <v>0</v>
      </c>
      <c r="L48" s="95"/>
      <c r="M48" s="13"/>
      <c r="N48" s="13">
        <f t="shared" si="3"/>
        <v>0</v>
      </c>
      <c r="O48" s="95">
        <f aca="true" t="shared" si="10" ref="O48:O55">SUM(F48:L48)</f>
        <v>0</v>
      </c>
      <c r="P48" s="13"/>
      <c r="Q48" s="13">
        <f t="shared" si="4"/>
        <v>0</v>
      </c>
      <c r="R48" s="13"/>
      <c r="S48" s="13"/>
      <c r="T48" s="13">
        <f t="shared" si="5"/>
        <v>0</v>
      </c>
      <c r="U48" s="13">
        <v>250</v>
      </c>
      <c r="V48" s="13"/>
      <c r="W48" s="13">
        <f t="shared" si="6"/>
        <v>250</v>
      </c>
      <c r="X48" s="13">
        <f t="shared" si="7"/>
        <v>389</v>
      </c>
      <c r="Y48" s="13">
        <f t="shared" si="7"/>
        <v>0</v>
      </c>
      <c r="Z48" s="13">
        <f t="shared" si="8"/>
        <v>389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2" customFormat="1" ht="12" customHeight="1">
      <c r="A49" s="12"/>
      <c r="B49" s="12" t="s">
        <v>68</v>
      </c>
      <c r="C49" s="13">
        <v>0</v>
      </c>
      <c r="D49" s="13"/>
      <c r="E49" s="13">
        <f t="shared" si="0"/>
        <v>0</v>
      </c>
      <c r="F49" s="95"/>
      <c r="G49" s="13"/>
      <c r="H49" s="13">
        <f t="shared" si="1"/>
        <v>0</v>
      </c>
      <c r="I49" s="95"/>
      <c r="J49" s="13"/>
      <c r="K49" s="13">
        <f t="shared" si="2"/>
        <v>0</v>
      </c>
      <c r="L49" s="95"/>
      <c r="M49" s="13"/>
      <c r="N49" s="13">
        <f t="shared" si="3"/>
        <v>0</v>
      </c>
      <c r="O49" s="95"/>
      <c r="P49" s="13"/>
      <c r="Q49" s="13">
        <f t="shared" si="4"/>
        <v>0</v>
      </c>
      <c r="R49" s="13"/>
      <c r="S49" s="13"/>
      <c r="T49" s="13">
        <f t="shared" si="5"/>
        <v>0</v>
      </c>
      <c r="U49" s="13"/>
      <c r="V49" s="13"/>
      <c r="W49" s="13">
        <f t="shared" si="6"/>
        <v>0</v>
      </c>
      <c r="X49" s="13">
        <f t="shared" si="7"/>
        <v>0</v>
      </c>
      <c r="Y49" s="13">
        <f t="shared" si="7"/>
        <v>0</v>
      </c>
      <c r="Z49" s="13">
        <f t="shared" si="8"/>
        <v>0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3" customFormat="1" ht="12" customHeight="1">
      <c r="A50" s="10"/>
      <c r="B50" s="10" t="s">
        <v>125</v>
      </c>
      <c r="C50" s="11">
        <f>SUM(C51:C56)</f>
        <v>453013</v>
      </c>
      <c r="D50" s="11"/>
      <c r="E50" s="11">
        <f t="shared" si="0"/>
        <v>453013</v>
      </c>
      <c r="F50" s="94"/>
      <c r="G50" s="11"/>
      <c r="H50" s="11">
        <f t="shared" si="1"/>
        <v>0</v>
      </c>
      <c r="I50" s="94"/>
      <c r="J50" s="11"/>
      <c r="K50" s="11">
        <f t="shared" si="2"/>
        <v>0</v>
      </c>
      <c r="L50" s="94"/>
      <c r="M50" s="11"/>
      <c r="N50" s="11">
        <f t="shared" si="3"/>
        <v>0</v>
      </c>
      <c r="O50" s="94">
        <f t="shared" si="10"/>
        <v>0</v>
      </c>
      <c r="P50" s="11"/>
      <c r="Q50" s="11">
        <f t="shared" si="4"/>
        <v>0</v>
      </c>
      <c r="R50" s="11"/>
      <c r="S50" s="11"/>
      <c r="T50" s="11">
        <f t="shared" si="5"/>
        <v>0</v>
      </c>
      <c r="U50" s="11"/>
      <c r="V50" s="11"/>
      <c r="W50" s="11">
        <f t="shared" si="6"/>
        <v>0</v>
      </c>
      <c r="X50" s="11">
        <f t="shared" si="7"/>
        <v>453013</v>
      </c>
      <c r="Y50" s="11">
        <f t="shared" si="7"/>
        <v>0</v>
      </c>
      <c r="Z50" s="11">
        <f t="shared" si="8"/>
        <v>453013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s="2" customFormat="1" ht="12" customHeight="1">
      <c r="A51" s="12"/>
      <c r="B51" s="12" t="s">
        <v>19</v>
      </c>
      <c r="C51" s="13">
        <v>163499</v>
      </c>
      <c r="D51" s="13"/>
      <c r="E51" s="13">
        <f t="shared" si="0"/>
        <v>163499</v>
      </c>
      <c r="F51" s="13"/>
      <c r="G51" s="13"/>
      <c r="H51" s="13">
        <f t="shared" si="1"/>
        <v>0</v>
      </c>
      <c r="I51" s="13"/>
      <c r="J51" s="13"/>
      <c r="K51" s="13">
        <f t="shared" si="2"/>
        <v>0</v>
      </c>
      <c r="L51" s="13"/>
      <c r="M51" s="13"/>
      <c r="N51" s="13">
        <f t="shared" si="3"/>
        <v>0</v>
      </c>
      <c r="O51" s="13">
        <f t="shared" si="10"/>
        <v>0</v>
      </c>
      <c r="P51" s="13"/>
      <c r="Q51" s="13">
        <f t="shared" si="4"/>
        <v>0</v>
      </c>
      <c r="R51" s="13"/>
      <c r="S51" s="13"/>
      <c r="T51" s="13">
        <f t="shared" si="5"/>
        <v>0</v>
      </c>
      <c r="U51" s="13"/>
      <c r="V51" s="13"/>
      <c r="W51" s="13">
        <f t="shared" si="6"/>
        <v>0</v>
      </c>
      <c r="X51" s="13">
        <f t="shared" si="7"/>
        <v>163499</v>
      </c>
      <c r="Y51" s="13">
        <f t="shared" si="7"/>
        <v>0</v>
      </c>
      <c r="Z51" s="13">
        <f t="shared" si="8"/>
        <v>163499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2" customFormat="1" ht="12" customHeight="1">
      <c r="A52" s="12"/>
      <c r="B52" s="12" t="s">
        <v>20</v>
      </c>
      <c r="C52" s="13">
        <v>3249</v>
      </c>
      <c r="D52" s="13"/>
      <c r="E52" s="13">
        <f t="shared" si="0"/>
        <v>3249</v>
      </c>
      <c r="F52" s="13"/>
      <c r="G52" s="13"/>
      <c r="H52" s="13">
        <f t="shared" si="1"/>
        <v>0</v>
      </c>
      <c r="I52" s="13"/>
      <c r="J52" s="13"/>
      <c r="K52" s="13">
        <f t="shared" si="2"/>
        <v>0</v>
      </c>
      <c r="L52" s="13"/>
      <c r="M52" s="13"/>
      <c r="N52" s="13">
        <f t="shared" si="3"/>
        <v>0</v>
      </c>
      <c r="O52" s="13"/>
      <c r="P52" s="13"/>
      <c r="Q52" s="13">
        <f t="shared" si="4"/>
        <v>0</v>
      </c>
      <c r="R52" s="13"/>
      <c r="S52" s="13"/>
      <c r="T52" s="13">
        <f t="shared" si="5"/>
        <v>0</v>
      </c>
      <c r="U52" s="13"/>
      <c r="V52" s="13"/>
      <c r="W52" s="13">
        <f t="shared" si="6"/>
        <v>0</v>
      </c>
      <c r="X52" s="13">
        <f t="shared" si="7"/>
        <v>3249</v>
      </c>
      <c r="Y52" s="13">
        <f t="shared" si="7"/>
        <v>0</v>
      </c>
      <c r="Z52" s="13">
        <f t="shared" si="8"/>
        <v>3249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2" customFormat="1" ht="12" customHeight="1">
      <c r="A53" s="12"/>
      <c r="B53" s="12" t="s">
        <v>21</v>
      </c>
      <c r="C53" s="13">
        <v>175799</v>
      </c>
      <c r="D53" s="13"/>
      <c r="E53" s="13">
        <f t="shared" si="0"/>
        <v>175799</v>
      </c>
      <c r="F53" s="13"/>
      <c r="G53" s="13"/>
      <c r="H53" s="13">
        <f t="shared" si="1"/>
        <v>0</v>
      </c>
      <c r="I53" s="13"/>
      <c r="J53" s="13"/>
      <c r="K53" s="13">
        <f t="shared" si="2"/>
        <v>0</v>
      </c>
      <c r="L53" s="13"/>
      <c r="M53" s="13"/>
      <c r="N53" s="13">
        <f t="shared" si="3"/>
        <v>0</v>
      </c>
      <c r="O53" s="13"/>
      <c r="P53" s="13"/>
      <c r="Q53" s="13">
        <f t="shared" si="4"/>
        <v>0</v>
      </c>
      <c r="R53" s="13"/>
      <c r="S53" s="13"/>
      <c r="T53" s="13">
        <f t="shared" si="5"/>
        <v>0</v>
      </c>
      <c r="U53" s="13"/>
      <c r="V53" s="13"/>
      <c r="W53" s="13">
        <f t="shared" si="6"/>
        <v>0</v>
      </c>
      <c r="X53" s="13">
        <f t="shared" si="7"/>
        <v>175799</v>
      </c>
      <c r="Y53" s="13">
        <f t="shared" si="7"/>
        <v>0</v>
      </c>
      <c r="Z53" s="13">
        <f t="shared" si="8"/>
        <v>175799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2" customFormat="1" ht="12" customHeight="1">
      <c r="A54" s="12"/>
      <c r="B54" s="12" t="s">
        <v>22</v>
      </c>
      <c r="C54" s="13">
        <f>64366+40267</f>
        <v>104633</v>
      </c>
      <c r="D54" s="13"/>
      <c r="E54" s="13">
        <f t="shared" si="0"/>
        <v>104633</v>
      </c>
      <c r="F54" s="13"/>
      <c r="G54" s="13"/>
      <c r="H54" s="13">
        <f t="shared" si="1"/>
        <v>0</v>
      </c>
      <c r="I54" s="13"/>
      <c r="J54" s="13"/>
      <c r="K54" s="13">
        <f t="shared" si="2"/>
        <v>0</v>
      </c>
      <c r="L54" s="13"/>
      <c r="M54" s="13"/>
      <c r="N54" s="13">
        <f t="shared" si="3"/>
        <v>0</v>
      </c>
      <c r="O54" s="13">
        <f t="shared" si="10"/>
        <v>0</v>
      </c>
      <c r="P54" s="13"/>
      <c r="Q54" s="13">
        <f t="shared" si="4"/>
        <v>0</v>
      </c>
      <c r="R54" s="13"/>
      <c r="S54" s="13"/>
      <c r="T54" s="13">
        <f t="shared" si="5"/>
        <v>0</v>
      </c>
      <c r="U54" s="13"/>
      <c r="V54" s="13"/>
      <c r="W54" s="13">
        <f t="shared" si="6"/>
        <v>0</v>
      </c>
      <c r="X54" s="13">
        <f t="shared" si="7"/>
        <v>104633</v>
      </c>
      <c r="Y54" s="13">
        <f t="shared" si="7"/>
        <v>0</v>
      </c>
      <c r="Z54" s="13">
        <f t="shared" si="8"/>
        <v>104633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2" customFormat="1" ht="12" customHeight="1">
      <c r="A55" s="12"/>
      <c r="B55" s="12" t="s">
        <v>99</v>
      </c>
      <c r="C55" s="13">
        <f>450+1861</f>
        <v>2311</v>
      </c>
      <c r="D55" s="13"/>
      <c r="E55" s="13">
        <f t="shared" si="0"/>
        <v>2311</v>
      </c>
      <c r="F55" s="13"/>
      <c r="G55" s="13"/>
      <c r="H55" s="13">
        <f t="shared" si="1"/>
        <v>0</v>
      </c>
      <c r="I55" s="13"/>
      <c r="J55" s="13"/>
      <c r="K55" s="13">
        <f t="shared" si="2"/>
        <v>0</v>
      </c>
      <c r="L55" s="13"/>
      <c r="M55" s="13"/>
      <c r="N55" s="13">
        <f t="shared" si="3"/>
        <v>0</v>
      </c>
      <c r="O55" s="13">
        <f t="shared" si="10"/>
        <v>0</v>
      </c>
      <c r="P55" s="13"/>
      <c r="Q55" s="13">
        <f t="shared" si="4"/>
        <v>0</v>
      </c>
      <c r="R55" s="13"/>
      <c r="S55" s="13"/>
      <c r="T55" s="13">
        <f t="shared" si="5"/>
        <v>0</v>
      </c>
      <c r="U55" s="13"/>
      <c r="V55" s="13"/>
      <c r="W55" s="13">
        <f t="shared" si="6"/>
        <v>0</v>
      </c>
      <c r="X55" s="13">
        <f t="shared" si="7"/>
        <v>2311</v>
      </c>
      <c r="Y55" s="13">
        <f t="shared" si="7"/>
        <v>0</v>
      </c>
      <c r="Z55" s="13">
        <f t="shared" si="8"/>
        <v>2311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2" customFormat="1" ht="12" customHeight="1">
      <c r="A56" s="12"/>
      <c r="B56" s="12" t="s">
        <v>28</v>
      </c>
      <c r="C56" s="13">
        <v>3522</v>
      </c>
      <c r="D56" s="13"/>
      <c r="E56" s="13">
        <f t="shared" si="0"/>
        <v>3522</v>
      </c>
      <c r="F56" s="13"/>
      <c r="G56" s="13"/>
      <c r="H56" s="13">
        <f t="shared" si="1"/>
        <v>0</v>
      </c>
      <c r="I56" s="13"/>
      <c r="J56" s="13"/>
      <c r="K56" s="13">
        <f t="shared" si="2"/>
        <v>0</v>
      </c>
      <c r="L56" s="13"/>
      <c r="M56" s="13"/>
      <c r="N56" s="13">
        <f t="shared" si="3"/>
        <v>0</v>
      </c>
      <c r="O56" s="13"/>
      <c r="P56" s="13"/>
      <c r="Q56" s="13">
        <f t="shared" si="4"/>
        <v>0</v>
      </c>
      <c r="R56" s="13"/>
      <c r="S56" s="13"/>
      <c r="T56" s="13">
        <f t="shared" si="5"/>
        <v>0</v>
      </c>
      <c r="U56" s="13"/>
      <c r="V56" s="13"/>
      <c r="W56" s="13">
        <f t="shared" si="6"/>
        <v>0</v>
      </c>
      <c r="X56" s="13">
        <f t="shared" si="7"/>
        <v>3522</v>
      </c>
      <c r="Y56" s="13">
        <f t="shared" si="7"/>
        <v>0</v>
      </c>
      <c r="Z56" s="13">
        <f t="shared" si="8"/>
        <v>3522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s="3" customFormat="1" ht="12" customHeight="1">
      <c r="A57" s="10"/>
      <c r="B57" s="10" t="s">
        <v>29</v>
      </c>
      <c r="C57" s="8">
        <v>242968</v>
      </c>
      <c r="D57" s="8">
        <f>963</f>
        <v>963</v>
      </c>
      <c r="E57" s="8">
        <f t="shared" si="0"/>
        <v>243931</v>
      </c>
      <c r="F57" s="8"/>
      <c r="G57" s="8"/>
      <c r="H57" s="8">
        <f t="shared" si="1"/>
        <v>0</v>
      </c>
      <c r="I57" s="8">
        <v>3908</v>
      </c>
      <c r="J57" s="8"/>
      <c r="K57" s="8">
        <f t="shared" si="2"/>
        <v>3908</v>
      </c>
      <c r="L57" s="8">
        <v>3546</v>
      </c>
      <c r="M57" s="8"/>
      <c r="N57" s="8">
        <f t="shared" si="3"/>
        <v>3546</v>
      </c>
      <c r="O57" s="8">
        <v>4710</v>
      </c>
      <c r="P57" s="8"/>
      <c r="Q57" s="8">
        <f t="shared" si="4"/>
        <v>4710</v>
      </c>
      <c r="R57" s="8">
        <v>3445</v>
      </c>
      <c r="S57" s="8"/>
      <c r="T57" s="8">
        <f t="shared" si="5"/>
        <v>3445</v>
      </c>
      <c r="U57" s="8">
        <v>1375</v>
      </c>
      <c r="V57" s="8"/>
      <c r="W57" s="8">
        <f t="shared" si="6"/>
        <v>1375</v>
      </c>
      <c r="X57" s="8">
        <f t="shared" si="7"/>
        <v>259952</v>
      </c>
      <c r="Y57" s="8">
        <f t="shared" si="7"/>
        <v>963</v>
      </c>
      <c r="Z57" s="8">
        <f t="shared" si="8"/>
        <v>260915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s="3" customFormat="1" ht="12" customHeight="1">
      <c r="A58" s="10"/>
      <c r="B58" s="10" t="s">
        <v>49</v>
      </c>
      <c r="C58" s="13">
        <v>14841</v>
      </c>
      <c r="D58" s="13"/>
      <c r="E58" s="13">
        <f t="shared" si="0"/>
        <v>14841</v>
      </c>
      <c r="F58" s="8"/>
      <c r="G58" s="13"/>
      <c r="H58" s="13">
        <f t="shared" si="1"/>
        <v>0</v>
      </c>
      <c r="I58" s="8"/>
      <c r="J58" s="13"/>
      <c r="K58" s="13">
        <f t="shared" si="2"/>
        <v>0</v>
      </c>
      <c r="L58" s="8"/>
      <c r="M58" s="13"/>
      <c r="N58" s="13">
        <f t="shared" si="3"/>
        <v>0</v>
      </c>
      <c r="O58" s="8"/>
      <c r="P58" s="13"/>
      <c r="Q58" s="13">
        <f t="shared" si="4"/>
        <v>0</v>
      </c>
      <c r="R58" s="8"/>
      <c r="S58" s="13"/>
      <c r="T58" s="13">
        <f t="shared" si="5"/>
        <v>0</v>
      </c>
      <c r="U58" s="8"/>
      <c r="V58" s="13"/>
      <c r="W58" s="13">
        <f t="shared" si="6"/>
        <v>0</v>
      </c>
      <c r="X58" s="8">
        <f t="shared" si="7"/>
        <v>14841</v>
      </c>
      <c r="Y58" s="8">
        <f t="shared" si="7"/>
        <v>0</v>
      </c>
      <c r="Z58" s="13">
        <f t="shared" si="8"/>
        <v>14841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s="3" customFormat="1" ht="12" customHeight="1">
      <c r="A59" s="10"/>
      <c r="B59" s="10" t="s">
        <v>189</v>
      </c>
      <c r="C59" s="125"/>
      <c r="D59" s="125"/>
      <c r="E59" s="125">
        <f t="shared" si="0"/>
        <v>0</v>
      </c>
      <c r="F59" s="8"/>
      <c r="G59" s="125"/>
      <c r="H59" s="125">
        <f t="shared" si="1"/>
        <v>0</v>
      </c>
      <c r="I59" s="8"/>
      <c r="J59" s="125"/>
      <c r="K59" s="125">
        <f t="shared" si="2"/>
        <v>0</v>
      </c>
      <c r="L59" s="8"/>
      <c r="M59" s="125"/>
      <c r="N59" s="125">
        <f t="shared" si="3"/>
        <v>0</v>
      </c>
      <c r="O59" s="8"/>
      <c r="P59" s="197">
        <f>210+1533+859</f>
        <v>2602</v>
      </c>
      <c r="Q59" s="197">
        <f t="shared" si="4"/>
        <v>2602</v>
      </c>
      <c r="R59" s="8"/>
      <c r="S59" s="197">
        <v>2185</v>
      </c>
      <c r="T59" s="197">
        <f t="shared" si="5"/>
        <v>2185</v>
      </c>
      <c r="U59" s="8"/>
      <c r="V59" s="125"/>
      <c r="W59" s="125">
        <f t="shared" si="6"/>
        <v>0</v>
      </c>
      <c r="X59" s="8">
        <f t="shared" si="7"/>
        <v>0</v>
      </c>
      <c r="Y59" s="8">
        <f t="shared" si="7"/>
        <v>4787</v>
      </c>
      <c r="Z59" s="197">
        <f t="shared" si="8"/>
        <v>4787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s="3" customFormat="1" ht="12" customHeight="1">
      <c r="A60" s="10"/>
      <c r="B60" s="10" t="s">
        <v>31</v>
      </c>
      <c r="C60" s="8"/>
      <c r="D60" s="8">
        <v>5157</v>
      </c>
      <c r="E60" s="8">
        <f t="shared" si="0"/>
        <v>5157</v>
      </c>
      <c r="F60" s="8"/>
      <c r="G60" s="8"/>
      <c r="H60" s="8">
        <f t="shared" si="1"/>
        <v>0</v>
      </c>
      <c r="I60" s="8"/>
      <c r="J60" s="8"/>
      <c r="K60" s="8">
        <f t="shared" si="2"/>
        <v>0</v>
      </c>
      <c r="L60" s="8"/>
      <c r="M60" s="8"/>
      <c r="N60" s="8">
        <f t="shared" si="3"/>
        <v>0</v>
      </c>
      <c r="O60" s="8"/>
      <c r="P60" s="8"/>
      <c r="Q60" s="8">
        <f t="shared" si="4"/>
        <v>0</v>
      </c>
      <c r="R60" s="8"/>
      <c r="S60" s="8">
        <v>9432</v>
      </c>
      <c r="T60" s="8">
        <f t="shared" si="5"/>
        <v>9432</v>
      </c>
      <c r="U60" s="8"/>
      <c r="V60" s="8"/>
      <c r="W60" s="8">
        <f t="shared" si="6"/>
        <v>0</v>
      </c>
      <c r="X60" s="8">
        <f t="shared" si="7"/>
        <v>0</v>
      </c>
      <c r="Y60" s="8">
        <f t="shared" si="7"/>
        <v>14589</v>
      </c>
      <c r="Z60" s="8">
        <f t="shared" si="8"/>
        <v>14589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s="199" customFormat="1" ht="12" customHeight="1">
      <c r="A61" s="140"/>
      <c r="B61" s="140" t="s">
        <v>126</v>
      </c>
      <c r="C61" s="96">
        <f>C47+C50+C57+C59+C60</f>
        <v>768960</v>
      </c>
      <c r="D61" s="96">
        <f>D47+D50+D57+D59+D60</f>
        <v>6120</v>
      </c>
      <c r="E61" s="96">
        <f t="shared" si="0"/>
        <v>775080</v>
      </c>
      <c r="F61" s="96">
        <f>F47+F50+F57+F59+F60</f>
        <v>18331</v>
      </c>
      <c r="G61" s="96">
        <f>G47+G50+G57+G59+G60</f>
        <v>-1013</v>
      </c>
      <c r="H61" s="96">
        <f t="shared" si="1"/>
        <v>17318</v>
      </c>
      <c r="I61" s="96">
        <f>I47+I50+I57+I59+I60</f>
        <v>6362</v>
      </c>
      <c r="J61" s="96">
        <f>J47+J50+J57+J59+J60</f>
        <v>658</v>
      </c>
      <c r="K61" s="96">
        <f t="shared" si="2"/>
        <v>7020</v>
      </c>
      <c r="L61" s="96">
        <f>L47+L50+L57+L59+L60</f>
        <v>31618</v>
      </c>
      <c r="M61" s="96">
        <f>M47+M50+M57+M59+M60</f>
        <v>159</v>
      </c>
      <c r="N61" s="96">
        <f t="shared" si="3"/>
        <v>31777</v>
      </c>
      <c r="O61" s="96">
        <f>O47+O50+O57+O59+O60</f>
        <v>36218</v>
      </c>
      <c r="P61" s="96">
        <f>P47+P50+P57+P59+P60</f>
        <v>-2937</v>
      </c>
      <c r="Q61" s="96">
        <f t="shared" si="4"/>
        <v>33281</v>
      </c>
      <c r="R61" s="96">
        <f>R47+R50+R57+R59+R60</f>
        <v>30893</v>
      </c>
      <c r="S61" s="96">
        <f>S47+S50+S57+S59+S60</f>
        <v>11617</v>
      </c>
      <c r="T61" s="96">
        <f t="shared" si="5"/>
        <v>42510</v>
      </c>
      <c r="U61" s="96">
        <f>U47+U50+U57+U59+U60</f>
        <v>251939</v>
      </c>
      <c r="V61" s="96">
        <f>V47+V50+V57+V59+V60</f>
        <v>0</v>
      </c>
      <c r="W61" s="96">
        <f t="shared" si="6"/>
        <v>251939</v>
      </c>
      <c r="X61" s="96">
        <f t="shared" si="7"/>
        <v>1144321</v>
      </c>
      <c r="Y61" s="96">
        <f t="shared" si="7"/>
        <v>14604</v>
      </c>
      <c r="Z61" s="96">
        <f t="shared" si="8"/>
        <v>1158925</v>
      </c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</row>
    <row r="62" spans="1:49" s="3" customFormat="1" ht="12" customHeight="1">
      <c r="A62" s="10" t="s">
        <v>33</v>
      </c>
      <c r="B62" s="10" t="s">
        <v>32</v>
      </c>
      <c r="C62" s="11"/>
      <c r="D62" s="11"/>
      <c r="E62" s="11">
        <f t="shared" si="0"/>
        <v>0</v>
      </c>
      <c r="F62" s="94"/>
      <c r="G62" s="11"/>
      <c r="H62" s="11">
        <f t="shared" si="1"/>
        <v>0</v>
      </c>
      <c r="I62" s="94"/>
      <c r="J62" s="11"/>
      <c r="K62" s="11">
        <f t="shared" si="2"/>
        <v>0</v>
      </c>
      <c r="L62" s="94">
        <f aca="true" t="shared" si="11" ref="L62:L68">F62+I62</f>
        <v>0</v>
      </c>
      <c r="M62" s="11"/>
      <c r="N62" s="11">
        <f t="shared" si="3"/>
        <v>0</v>
      </c>
      <c r="O62" s="94">
        <f aca="true" t="shared" si="12" ref="O62:O68">SUM(F62:L62)</f>
        <v>0</v>
      </c>
      <c r="P62" s="11"/>
      <c r="Q62" s="11">
        <f t="shared" si="4"/>
        <v>0</v>
      </c>
      <c r="R62" s="11"/>
      <c r="S62" s="11"/>
      <c r="T62" s="11">
        <f t="shared" si="5"/>
        <v>0</v>
      </c>
      <c r="U62" s="11"/>
      <c r="V62" s="11"/>
      <c r="W62" s="11">
        <f t="shared" si="6"/>
        <v>0</v>
      </c>
      <c r="X62" s="11">
        <f t="shared" si="7"/>
        <v>0</v>
      </c>
      <c r="Y62" s="11">
        <f t="shared" si="7"/>
        <v>0</v>
      </c>
      <c r="Z62" s="11">
        <f t="shared" si="8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s="3" customFormat="1" ht="12" customHeight="1">
      <c r="A63" s="10"/>
      <c r="B63" s="10" t="s">
        <v>34</v>
      </c>
      <c r="C63" s="11">
        <f>SUM(C64:C65)</f>
        <v>19579</v>
      </c>
      <c r="D63" s="11"/>
      <c r="E63" s="11">
        <f t="shared" si="0"/>
        <v>19579</v>
      </c>
      <c r="F63" s="94"/>
      <c r="G63" s="11"/>
      <c r="H63" s="11">
        <f t="shared" si="1"/>
        <v>0</v>
      </c>
      <c r="I63" s="94"/>
      <c r="J63" s="11"/>
      <c r="K63" s="11">
        <f t="shared" si="2"/>
        <v>0</v>
      </c>
      <c r="L63" s="94"/>
      <c r="M63" s="11"/>
      <c r="N63" s="11">
        <f t="shared" si="3"/>
        <v>0</v>
      </c>
      <c r="O63" s="94"/>
      <c r="P63" s="11"/>
      <c r="Q63" s="11">
        <f t="shared" si="4"/>
        <v>0</v>
      </c>
      <c r="R63" s="11"/>
      <c r="S63" s="11"/>
      <c r="T63" s="11">
        <f t="shared" si="5"/>
        <v>0</v>
      </c>
      <c r="U63" s="11"/>
      <c r="V63" s="11"/>
      <c r="W63" s="11">
        <f t="shared" si="6"/>
        <v>0</v>
      </c>
      <c r="X63" s="11">
        <f t="shared" si="7"/>
        <v>19579</v>
      </c>
      <c r="Y63" s="11">
        <f t="shared" si="7"/>
        <v>0</v>
      </c>
      <c r="Z63" s="11">
        <f t="shared" si="8"/>
        <v>19579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s="2" customFormat="1" ht="12" customHeight="1">
      <c r="A64" s="12"/>
      <c r="B64" s="12" t="s">
        <v>35</v>
      </c>
      <c r="C64" s="13">
        <v>19139</v>
      </c>
      <c r="D64" s="13"/>
      <c r="E64" s="13">
        <f t="shared" si="0"/>
        <v>19139</v>
      </c>
      <c r="F64" s="13">
        <v>0</v>
      </c>
      <c r="G64" s="13"/>
      <c r="H64" s="13">
        <f t="shared" si="1"/>
        <v>0</v>
      </c>
      <c r="I64" s="13"/>
      <c r="J64" s="13"/>
      <c r="K64" s="13">
        <f t="shared" si="2"/>
        <v>0</v>
      </c>
      <c r="L64" s="13">
        <f t="shared" si="11"/>
        <v>0</v>
      </c>
      <c r="M64" s="13"/>
      <c r="N64" s="13">
        <f t="shared" si="3"/>
        <v>0</v>
      </c>
      <c r="O64" s="13">
        <f t="shared" si="12"/>
        <v>0</v>
      </c>
      <c r="P64" s="13"/>
      <c r="Q64" s="13">
        <f t="shared" si="4"/>
        <v>0</v>
      </c>
      <c r="R64" s="13"/>
      <c r="S64" s="13"/>
      <c r="T64" s="13">
        <f t="shared" si="5"/>
        <v>0</v>
      </c>
      <c r="U64" s="13"/>
      <c r="V64" s="13"/>
      <c r="W64" s="13">
        <f t="shared" si="6"/>
        <v>0</v>
      </c>
      <c r="X64" s="13">
        <f t="shared" si="7"/>
        <v>19139</v>
      </c>
      <c r="Y64" s="13">
        <f t="shared" si="7"/>
        <v>0</v>
      </c>
      <c r="Z64" s="13">
        <f t="shared" si="8"/>
        <v>19139</v>
      </c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s="2" customFormat="1" ht="12" customHeight="1">
      <c r="A65" s="12"/>
      <c r="B65" s="12" t="s">
        <v>36</v>
      </c>
      <c r="C65" s="13">
        <v>440</v>
      </c>
      <c r="D65" s="13"/>
      <c r="E65" s="13">
        <f t="shared" si="0"/>
        <v>440</v>
      </c>
      <c r="F65" s="13"/>
      <c r="G65" s="13"/>
      <c r="H65" s="13">
        <f t="shared" si="1"/>
        <v>0</v>
      </c>
      <c r="I65" s="13"/>
      <c r="J65" s="13"/>
      <c r="K65" s="13">
        <f t="shared" si="2"/>
        <v>0</v>
      </c>
      <c r="L65" s="13">
        <f t="shared" si="11"/>
        <v>0</v>
      </c>
      <c r="M65" s="13"/>
      <c r="N65" s="13">
        <f t="shared" si="3"/>
        <v>0</v>
      </c>
      <c r="O65" s="13">
        <f t="shared" si="12"/>
        <v>0</v>
      </c>
      <c r="P65" s="13"/>
      <c r="Q65" s="13">
        <f t="shared" si="4"/>
        <v>0</v>
      </c>
      <c r="R65" s="13"/>
      <c r="S65" s="13"/>
      <c r="T65" s="13">
        <f t="shared" si="5"/>
        <v>0</v>
      </c>
      <c r="U65" s="13"/>
      <c r="V65" s="13"/>
      <c r="W65" s="13">
        <f t="shared" si="6"/>
        <v>0</v>
      </c>
      <c r="X65" s="13">
        <f t="shared" si="7"/>
        <v>440</v>
      </c>
      <c r="Y65" s="13">
        <f t="shared" si="7"/>
        <v>0</v>
      </c>
      <c r="Z65" s="13">
        <f t="shared" si="8"/>
        <v>440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2" customFormat="1" ht="12" customHeight="1">
      <c r="A66" s="12"/>
      <c r="B66" s="12" t="s">
        <v>37</v>
      </c>
      <c r="C66" s="13"/>
      <c r="D66" s="13"/>
      <c r="E66" s="13">
        <f t="shared" si="0"/>
        <v>0</v>
      </c>
      <c r="F66" s="13"/>
      <c r="G66" s="13"/>
      <c r="H66" s="13">
        <f t="shared" si="1"/>
        <v>0</v>
      </c>
      <c r="I66" s="13"/>
      <c r="J66" s="13"/>
      <c r="K66" s="13">
        <f t="shared" si="2"/>
        <v>0</v>
      </c>
      <c r="L66" s="13">
        <f t="shared" si="11"/>
        <v>0</v>
      </c>
      <c r="M66" s="13"/>
      <c r="N66" s="13">
        <f t="shared" si="3"/>
        <v>0</v>
      </c>
      <c r="O66" s="13">
        <f t="shared" si="12"/>
        <v>0</v>
      </c>
      <c r="P66" s="13"/>
      <c r="Q66" s="13">
        <f t="shared" si="4"/>
        <v>0</v>
      </c>
      <c r="R66" s="13"/>
      <c r="S66" s="13"/>
      <c r="T66" s="13">
        <f t="shared" si="5"/>
        <v>0</v>
      </c>
      <c r="U66" s="13"/>
      <c r="V66" s="13"/>
      <c r="W66" s="13">
        <f t="shared" si="6"/>
        <v>0</v>
      </c>
      <c r="X66" s="13">
        <f t="shared" si="7"/>
        <v>0</v>
      </c>
      <c r="Y66" s="13">
        <f t="shared" si="7"/>
        <v>0</v>
      </c>
      <c r="Z66" s="13">
        <f t="shared" si="8"/>
        <v>0</v>
      </c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49" s="3" customFormat="1" ht="12" customHeight="1">
      <c r="A67" s="10"/>
      <c r="B67" s="10" t="s">
        <v>38</v>
      </c>
      <c r="C67" s="11">
        <v>777153</v>
      </c>
      <c r="D67" s="11"/>
      <c r="E67" s="11">
        <f t="shared" si="0"/>
        <v>777153</v>
      </c>
      <c r="F67" s="94"/>
      <c r="G67" s="11"/>
      <c r="H67" s="11">
        <f t="shared" si="1"/>
        <v>0</v>
      </c>
      <c r="I67" s="94"/>
      <c r="J67" s="11"/>
      <c r="K67" s="11">
        <f t="shared" si="2"/>
        <v>0</v>
      </c>
      <c r="L67" s="94">
        <f>F67+I67</f>
        <v>0</v>
      </c>
      <c r="M67" s="11"/>
      <c r="N67" s="11">
        <f t="shared" si="3"/>
        <v>0</v>
      </c>
      <c r="O67" s="94">
        <f>SUM(F67:L67)</f>
        <v>0</v>
      </c>
      <c r="P67" s="11"/>
      <c r="Q67" s="11">
        <f t="shared" si="4"/>
        <v>0</v>
      </c>
      <c r="R67" s="11"/>
      <c r="S67" s="11"/>
      <c r="T67" s="11">
        <f t="shared" si="5"/>
        <v>0</v>
      </c>
      <c r="U67" s="11"/>
      <c r="V67" s="11"/>
      <c r="W67" s="11">
        <f t="shared" si="6"/>
        <v>0</v>
      </c>
      <c r="X67" s="11">
        <f t="shared" si="7"/>
        <v>777153</v>
      </c>
      <c r="Y67" s="11">
        <f t="shared" si="7"/>
        <v>0</v>
      </c>
      <c r="Z67" s="11">
        <f t="shared" si="8"/>
        <v>777153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s="3" customFormat="1" ht="12" customHeight="1">
      <c r="A68" s="10"/>
      <c r="B68" s="10" t="s">
        <v>77</v>
      </c>
      <c r="C68" s="11">
        <v>19259</v>
      </c>
      <c r="D68" s="11"/>
      <c r="E68" s="11">
        <f t="shared" si="0"/>
        <v>19259</v>
      </c>
      <c r="F68" s="94"/>
      <c r="G68" s="11"/>
      <c r="H68" s="11">
        <f t="shared" si="1"/>
        <v>0</v>
      </c>
      <c r="I68" s="94"/>
      <c r="J68" s="11"/>
      <c r="K68" s="11">
        <f t="shared" si="2"/>
        <v>0</v>
      </c>
      <c r="L68" s="94">
        <f t="shared" si="11"/>
        <v>0</v>
      </c>
      <c r="M68" s="11"/>
      <c r="N68" s="11">
        <f t="shared" si="3"/>
        <v>0</v>
      </c>
      <c r="O68" s="94">
        <f t="shared" si="12"/>
        <v>0</v>
      </c>
      <c r="P68" s="11"/>
      <c r="Q68" s="11">
        <f t="shared" si="4"/>
        <v>0</v>
      </c>
      <c r="R68" s="11"/>
      <c r="S68" s="11"/>
      <c r="T68" s="11">
        <f t="shared" si="5"/>
        <v>0</v>
      </c>
      <c r="U68" s="11"/>
      <c r="V68" s="11"/>
      <c r="W68" s="11">
        <f t="shared" si="6"/>
        <v>0</v>
      </c>
      <c r="X68" s="11">
        <f t="shared" si="7"/>
        <v>19259</v>
      </c>
      <c r="Y68" s="11">
        <f t="shared" si="7"/>
        <v>0</v>
      </c>
      <c r="Z68" s="11">
        <f t="shared" si="8"/>
        <v>19259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s="18" customFormat="1" ht="12" customHeight="1">
      <c r="A69" s="15"/>
      <c r="B69" s="15" t="s">
        <v>39</v>
      </c>
      <c r="C69" s="16">
        <f>C63+C68+C67</f>
        <v>815991</v>
      </c>
      <c r="D69" s="16">
        <f>D63+D68+D67</f>
        <v>0</v>
      </c>
      <c r="E69" s="16">
        <f t="shared" si="0"/>
        <v>815991</v>
      </c>
      <c r="F69" s="16">
        <f>SUM(F64:F66)+F68</f>
        <v>0</v>
      </c>
      <c r="G69" s="16">
        <f>G63+G68</f>
        <v>0</v>
      </c>
      <c r="H69" s="16">
        <f t="shared" si="1"/>
        <v>0</v>
      </c>
      <c r="I69" s="16">
        <f>SUM(I64:I66)+I68</f>
        <v>0</v>
      </c>
      <c r="J69" s="16">
        <f>J63+J68</f>
        <v>0</v>
      </c>
      <c r="K69" s="16">
        <f t="shared" si="2"/>
        <v>0</v>
      </c>
      <c r="L69" s="16">
        <f>SUM(L64:L66)+L68</f>
        <v>0</v>
      </c>
      <c r="M69" s="16">
        <f>M63+M68</f>
        <v>0</v>
      </c>
      <c r="N69" s="16">
        <f t="shared" si="3"/>
        <v>0</v>
      </c>
      <c r="O69" s="16">
        <f>SUM(O64:O66)+O68</f>
        <v>0</v>
      </c>
      <c r="P69" s="16">
        <f>P63+P68</f>
        <v>0</v>
      </c>
      <c r="Q69" s="16">
        <f t="shared" si="4"/>
        <v>0</v>
      </c>
      <c r="R69" s="16">
        <f>SUM(R64:R66)+R68</f>
        <v>0</v>
      </c>
      <c r="S69" s="16">
        <f>S63+S68</f>
        <v>0</v>
      </c>
      <c r="T69" s="16">
        <f t="shared" si="5"/>
        <v>0</v>
      </c>
      <c r="U69" s="16">
        <f>SUM(U64:U66)+U68</f>
        <v>0</v>
      </c>
      <c r="V69" s="16">
        <f>V63+V68</f>
        <v>0</v>
      </c>
      <c r="W69" s="16">
        <f t="shared" si="6"/>
        <v>0</v>
      </c>
      <c r="X69" s="16">
        <f t="shared" si="7"/>
        <v>815991</v>
      </c>
      <c r="Y69" s="16">
        <f t="shared" si="7"/>
        <v>0</v>
      </c>
      <c r="Z69" s="16">
        <f t="shared" si="8"/>
        <v>815991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s="3" customFormat="1" ht="12" customHeight="1">
      <c r="A70" s="10" t="s">
        <v>41</v>
      </c>
      <c r="B70" s="10" t="s">
        <v>43</v>
      </c>
      <c r="C70" s="11"/>
      <c r="D70" s="11"/>
      <c r="E70" s="11">
        <f t="shared" si="0"/>
        <v>0</v>
      </c>
      <c r="F70" s="94"/>
      <c r="G70" s="11"/>
      <c r="H70" s="11">
        <f t="shared" si="1"/>
        <v>0</v>
      </c>
      <c r="I70" s="94"/>
      <c r="J70" s="11"/>
      <c r="K70" s="11">
        <f t="shared" si="2"/>
        <v>0</v>
      </c>
      <c r="L70" s="94">
        <f aca="true" t="shared" si="13" ref="L70:L75">F70+I70</f>
        <v>0</v>
      </c>
      <c r="M70" s="11"/>
      <c r="N70" s="11">
        <f t="shared" si="3"/>
        <v>0</v>
      </c>
      <c r="O70" s="94">
        <f aca="true" t="shared" si="14" ref="O70:O75">SUM(F70:L70)</f>
        <v>0</v>
      </c>
      <c r="P70" s="11"/>
      <c r="Q70" s="11">
        <f t="shared" si="4"/>
        <v>0</v>
      </c>
      <c r="R70" s="11"/>
      <c r="S70" s="11"/>
      <c r="T70" s="11">
        <f t="shared" si="5"/>
        <v>0</v>
      </c>
      <c r="U70" s="11"/>
      <c r="V70" s="11"/>
      <c r="W70" s="11">
        <f t="shared" si="6"/>
        <v>0</v>
      </c>
      <c r="X70" s="11">
        <f t="shared" si="7"/>
        <v>0</v>
      </c>
      <c r="Y70" s="11">
        <f t="shared" si="7"/>
        <v>0</v>
      </c>
      <c r="Z70" s="11">
        <f t="shared" si="8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s="3" customFormat="1" ht="12" customHeight="1">
      <c r="A71" s="10"/>
      <c r="B71" s="10" t="s">
        <v>52</v>
      </c>
      <c r="C71" s="11">
        <f>SUM(C72:C75)</f>
        <v>691874</v>
      </c>
      <c r="D71" s="11">
        <f>SUM(D72:D75)</f>
        <v>26822</v>
      </c>
      <c r="E71" s="11">
        <f t="shared" si="0"/>
        <v>718696</v>
      </c>
      <c r="F71" s="94"/>
      <c r="G71" s="11"/>
      <c r="H71" s="11">
        <f t="shared" si="1"/>
        <v>0</v>
      </c>
      <c r="I71" s="94"/>
      <c r="J71" s="11"/>
      <c r="K71" s="11">
        <f t="shared" si="2"/>
        <v>0</v>
      </c>
      <c r="L71" s="94">
        <f t="shared" si="13"/>
        <v>0</v>
      </c>
      <c r="M71" s="11"/>
      <c r="N71" s="11">
        <f t="shared" si="3"/>
        <v>0</v>
      </c>
      <c r="O71" s="94">
        <f t="shared" si="14"/>
        <v>0</v>
      </c>
      <c r="P71" s="11"/>
      <c r="Q71" s="11">
        <f t="shared" si="4"/>
        <v>0</v>
      </c>
      <c r="R71" s="11"/>
      <c r="S71" s="11"/>
      <c r="T71" s="11">
        <f t="shared" si="5"/>
        <v>0</v>
      </c>
      <c r="U71" s="11"/>
      <c r="V71" s="11"/>
      <c r="W71" s="11">
        <f t="shared" si="6"/>
        <v>0</v>
      </c>
      <c r="X71" s="11">
        <f t="shared" si="7"/>
        <v>691874</v>
      </c>
      <c r="Y71" s="11">
        <f t="shared" si="7"/>
        <v>26822</v>
      </c>
      <c r="Z71" s="11">
        <f t="shared" si="8"/>
        <v>718696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s="2" customFormat="1" ht="12" customHeight="1">
      <c r="A72" s="12"/>
      <c r="B72" s="12" t="s">
        <v>53</v>
      </c>
      <c r="C72" s="13">
        <v>467701</v>
      </c>
      <c r="D72" s="13"/>
      <c r="E72" s="13">
        <f t="shared" si="0"/>
        <v>467701</v>
      </c>
      <c r="F72" s="13"/>
      <c r="G72" s="13"/>
      <c r="H72" s="13">
        <f t="shared" si="1"/>
        <v>0</v>
      </c>
      <c r="I72" s="13"/>
      <c r="J72" s="13"/>
      <c r="K72" s="13">
        <f t="shared" si="2"/>
        <v>0</v>
      </c>
      <c r="L72" s="13">
        <f t="shared" si="13"/>
        <v>0</v>
      </c>
      <c r="M72" s="13"/>
      <c r="N72" s="13">
        <f t="shared" si="3"/>
        <v>0</v>
      </c>
      <c r="O72" s="13">
        <f t="shared" si="14"/>
        <v>0</v>
      </c>
      <c r="P72" s="13"/>
      <c r="Q72" s="13">
        <f t="shared" si="4"/>
        <v>0</v>
      </c>
      <c r="R72" s="13"/>
      <c r="S72" s="13"/>
      <c r="T72" s="13">
        <f t="shared" si="5"/>
        <v>0</v>
      </c>
      <c r="U72" s="13"/>
      <c r="V72" s="13"/>
      <c r="W72" s="13">
        <f t="shared" si="6"/>
        <v>0</v>
      </c>
      <c r="X72" s="13">
        <f t="shared" si="7"/>
        <v>467701</v>
      </c>
      <c r="Y72" s="13">
        <f t="shared" si="7"/>
        <v>0</v>
      </c>
      <c r="Z72" s="13">
        <f t="shared" si="8"/>
        <v>467701</v>
      </c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s="2" customFormat="1" ht="12" customHeight="1">
      <c r="A73" s="12"/>
      <c r="B73" s="12" t="s">
        <v>45</v>
      </c>
      <c r="C73" s="13"/>
      <c r="D73" s="13">
        <f>13611+8419+4132+10</f>
        <v>26172</v>
      </c>
      <c r="E73" s="13">
        <f aca="true" t="shared" si="15" ref="E73:E95">C73+D73</f>
        <v>26172</v>
      </c>
      <c r="F73" s="13"/>
      <c r="G73" s="13"/>
      <c r="H73" s="13">
        <f aca="true" t="shared" si="16" ref="H73:H95">F73+G73</f>
        <v>0</v>
      </c>
      <c r="I73" s="13"/>
      <c r="J73" s="13"/>
      <c r="K73" s="13">
        <f aca="true" t="shared" si="17" ref="K73:K95">I73+J73</f>
        <v>0</v>
      </c>
      <c r="L73" s="13">
        <f t="shared" si="13"/>
        <v>0</v>
      </c>
      <c r="M73" s="13"/>
      <c r="N73" s="13">
        <f aca="true" t="shared" si="18" ref="N73:N95">L73+M73</f>
        <v>0</v>
      </c>
      <c r="O73" s="13">
        <f t="shared" si="14"/>
        <v>0</v>
      </c>
      <c r="P73" s="13"/>
      <c r="Q73" s="13">
        <f aca="true" t="shared" si="19" ref="Q73:Q95">O73+P73</f>
        <v>0</v>
      </c>
      <c r="R73" s="13"/>
      <c r="S73" s="13"/>
      <c r="T73" s="13">
        <f aca="true" t="shared" si="20" ref="T73:T95">R73+S73</f>
        <v>0</v>
      </c>
      <c r="U73" s="13"/>
      <c r="V73" s="13"/>
      <c r="W73" s="13">
        <f aca="true" t="shared" si="21" ref="W73:W95">U73+V73</f>
        <v>0</v>
      </c>
      <c r="X73" s="13">
        <f aca="true" t="shared" si="22" ref="X73:Y110">C73+F73+I73+L73+O73+R73+U73</f>
        <v>0</v>
      </c>
      <c r="Y73" s="13">
        <f t="shared" si="22"/>
        <v>26172</v>
      </c>
      <c r="Z73" s="13">
        <f aca="true" t="shared" si="23" ref="Z73:Z95">X73+Y73</f>
        <v>26172</v>
      </c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s="2" customFormat="1" ht="12" customHeight="1">
      <c r="A74" s="12" t="s">
        <v>115</v>
      </c>
      <c r="B74" s="12" t="s">
        <v>46</v>
      </c>
      <c r="C74" s="13">
        <v>224173</v>
      </c>
      <c r="D74" s="13">
        <v>650</v>
      </c>
      <c r="E74" s="13">
        <f t="shared" si="15"/>
        <v>224823</v>
      </c>
      <c r="F74" s="13"/>
      <c r="G74" s="13"/>
      <c r="H74" s="13">
        <f t="shared" si="16"/>
        <v>0</v>
      </c>
      <c r="I74" s="13"/>
      <c r="J74" s="13"/>
      <c r="K74" s="13">
        <f t="shared" si="17"/>
        <v>0</v>
      </c>
      <c r="L74" s="13">
        <f t="shared" si="13"/>
        <v>0</v>
      </c>
      <c r="M74" s="13"/>
      <c r="N74" s="13">
        <f t="shared" si="18"/>
        <v>0</v>
      </c>
      <c r="O74" s="13">
        <f t="shared" si="14"/>
        <v>0</v>
      </c>
      <c r="P74" s="13"/>
      <c r="Q74" s="13">
        <f t="shared" si="19"/>
        <v>0</v>
      </c>
      <c r="R74" s="13"/>
      <c r="S74" s="13"/>
      <c r="T74" s="13">
        <f t="shared" si="20"/>
        <v>0</v>
      </c>
      <c r="U74" s="13"/>
      <c r="V74" s="13"/>
      <c r="W74" s="13">
        <f t="shared" si="21"/>
        <v>0</v>
      </c>
      <c r="X74" s="13">
        <f t="shared" si="22"/>
        <v>224173</v>
      </c>
      <c r="Y74" s="13">
        <f t="shared" si="22"/>
        <v>650</v>
      </c>
      <c r="Z74" s="13">
        <f t="shared" si="23"/>
        <v>224823</v>
      </c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s="2" customFormat="1" ht="12" customHeight="1">
      <c r="A75" s="12"/>
      <c r="B75" s="12" t="s">
        <v>47</v>
      </c>
      <c r="C75" s="13">
        <v>0</v>
      </c>
      <c r="D75" s="13"/>
      <c r="E75" s="13">
        <f t="shared" si="15"/>
        <v>0</v>
      </c>
      <c r="F75" s="13"/>
      <c r="G75" s="13"/>
      <c r="H75" s="13">
        <f t="shared" si="16"/>
        <v>0</v>
      </c>
      <c r="I75" s="13"/>
      <c r="J75" s="13"/>
      <c r="K75" s="13">
        <f t="shared" si="17"/>
        <v>0</v>
      </c>
      <c r="L75" s="13">
        <f t="shared" si="13"/>
        <v>0</v>
      </c>
      <c r="M75" s="13"/>
      <c r="N75" s="13">
        <f t="shared" si="18"/>
        <v>0</v>
      </c>
      <c r="O75" s="13">
        <f t="shared" si="14"/>
        <v>0</v>
      </c>
      <c r="P75" s="13"/>
      <c r="Q75" s="13">
        <f t="shared" si="19"/>
        <v>0</v>
      </c>
      <c r="R75" s="13"/>
      <c r="S75" s="13"/>
      <c r="T75" s="13">
        <f t="shared" si="20"/>
        <v>0</v>
      </c>
      <c r="U75" s="13"/>
      <c r="V75" s="13"/>
      <c r="W75" s="13">
        <f t="shared" si="21"/>
        <v>0</v>
      </c>
      <c r="X75" s="13">
        <f t="shared" si="22"/>
        <v>0</v>
      </c>
      <c r="Y75" s="13">
        <f t="shared" si="22"/>
        <v>0</v>
      </c>
      <c r="Z75" s="13">
        <f t="shared" si="23"/>
        <v>0</v>
      </c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s="18" customFormat="1" ht="12" customHeight="1">
      <c r="A76" s="15"/>
      <c r="B76" s="15" t="s">
        <v>128</v>
      </c>
      <c r="C76" s="16">
        <f>C71</f>
        <v>691874</v>
      </c>
      <c r="D76" s="16">
        <f>D71</f>
        <v>26822</v>
      </c>
      <c r="E76" s="16">
        <f t="shared" si="15"/>
        <v>718696</v>
      </c>
      <c r="F76" s="16">
        <f>SUM(F71:F75)</f>
        <v>0</v>
      </c>
      <c r="G76" s="16">
        <f>G71</f>
        <v>0</v>
      </c>
      <c r="H76" s="16">
        <f t="shared" si="16"/>
        <v>0</v>
      </c>
      <c r="I76" s="16">
        <f>SUM(I71:I75)</f>
        <v>0</v>
      </c>
      <c r="J76" s="16">
        <f>J71</f>
        <v>0</v>
      </c>
      <c r="K76" s="16">
        <f t="shared" si="17"/>
        <v>0</v>
      </c>
      <c r="L76" s="16">
        <f>SUM(L71:L75)</f>
        <v>0</v>
      </c>
      <c r="M76" s="16">
        <f>M71</f>
        <v>0</v>
      </c>
      <c r="N76" s="16">
        <f t="shared" si="18"/>
        <v>0</v>
      </c>
      <c r="O76" s="16">
        <f>SUM(O71:O75)</f>
        <v>0</v>
      </c>
      <c r="P76" s="16">
        <f>P71</f>
        <v>0</v>
      </c>
      <c r="Q76" s="16">
        <f t="shared" si="19"/>
        <v>0</v>
      </c>
      <c r="R76" s="16">
        <f>SUM(R71:R75)</f>
        <v>0</v>
      </c>
      <c r="S76" s="16">
        <f>S71</f>
        <v>0</v>
      </c>
      <c r="T76" s="16">
        <f t="shared" si="20"/>
        <v>0</v>
      </c>
      <c r="U76" s="16">
        <f>SUM(U71:U75)</f>
        <v>0</v>
      </c>
      <c r="V76" s="16">
        <f>V71</f>
        <v>0</v>
      </c>
      <c r="W76" s="16">
        <f t="shared" si="21"/>
        <v>0</v>
      </c>
      <c r="X76" s="16">
        <f t="shared" si="22"/>
        <v>691874</v>
      </c>
      <c r="Y76" s="16">
        <f t="shared" si="22"/>
        <v>26822</v>
      </c>
      <c r="Z76" s="16">
        <f t="shared" si="23"/>
        <v>718696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s="23" customFormat="1" ht="12" customHeight="1">
      <c r="A77" s="19" t="s">
        <v>130</v>
      </c>
      <c r="B77" s="20" t="s">
        <v>40</v>
      </c>
      <c r="C77" s="21"/>
      <c r="D77" s="21"/>
      <c r="E77" s="21">
        <f t="shared" si="15"/>
        <v>0</v>
      </c>
      <c r="F77" s="97"/>
      <c r="G77" s="21"/>
      <c r="H77" s="21">
        <f t="shared" si="16"/>
        <v>0</v>
      </c>
      <c r="I77" s="97"/>
      <c r="J77" s="21"/>
      <c r="K77" s="21">
        <f t="shared" si="17"/>
        <v>0</v>
      </c>
      <c r="L77" s="97">
        <f>F77+I77</f>
        <v>0</v>
      </c>
      <c r="M77" s="21"/>
      <c r="N77" s="21">
        <f t="shared" si="18"/>
        <v>0</v>
      </c>
      <c r="O77" s="97">
        <f>SUM(F77:L77)</f>
        <v>0</v>
      </c>
      <c r="P77" s="21"/>
      <c r="Q77" s="21">
        <f t="shared" si="19"/>
        <v>0</v>
      </c>
      <c r="R77" s="21"/>
      <c r="S77" s="21"/>
      <c r="T77" s="21">
        <f t="shared" si="20"/>
        <v>0</v>
      </c>
      <c r="U77" s="21"/>
      <c r="V77" s="21"/>
      <c r="W77" s="21">
        <f t="shared" si="21"/>
        <v>0</v>
      </c>
      <c r="X77" s="21">
        <f t="shared" si="22"/>
        <v>0</v>
      </c>
      <c r="Y77" s="21">
        <f t="shared" si="22"/>
        <v>0</v>
      </c>
      <c r="Z77" s="21">
        <f t="shared" si="23"/>
        <v>0</v>
      </c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</row>
    <row r="78" spans="1:49" s="28" customFormat="1" ht="12" customHeight="1">
      <c r="A78" s="24"/>
      <c r="B78" s="25" t="s">
        <v>78</v>
      </c>
      <c r="C78" s="31">
        <v>0</v>
      </c>
      <c r="D78" s="31"/>
      <c r="E78" s="31">
        <f t="shared" si="15"/>
        <v>0</v>
      </c>
      <c r="F78" s="98">
        <v>70</v>
      </c>
      <c r="G78" s="31"/>
      <c r="H78" s="31">
        <f t="shared" si="16"/>
        <v>70</v>
      </c>
      <c r="I78" s="98"/>
      <c r="J78" s="31"/>
      <c r="K78" s="31">
        <f t="shared" si="17"/>
        <v>0</v>
      </c>
      <c r="L78" s="98"/>
      <c r="M78" s="31"/>
      <c r="N78" s="31">
        <f t="shared" si="18"/>
        <v>0</v>
      </c>
      <c r="O78" s="98"/>
      <c r="P78" s="31"/>
      <c r="Q78" s="31">
        <f t="shared" si="19"/>
        <v>0</v>
      </c>
      <c r="R78" s="26"/>
      <c r="S78" s="31"/>
      <c r="T78" s="31">
        <f t="shared" si="20"/>
        <v>0</v>
      </c>
      <c r="U78" s="26"/>
      <c r="V78" s="31"/>
      <c r="W78" s="31">
        <f t="shared" si="21"/>
        <v>0</v>
      </c>
      <c r="X78" s="26">
        <f t="shared" si="22"/>
        <v>70</v>
      </c>
      <c r="Y78" s="26">
        <f t="shared" si="22"/>
        <v>0</v>
      </c>
      <c r="Z78" s="31">
        <f t="shared" si="23"/>
        <v>70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s="28" customFormat="1" ht="12" customHeight="1">
      <c r="A79" s="24"/>
      <c r="B79" s="25" t="s">
        <v>79</v>
      </c>
      <c r="C79" s="31">
        <f>168+2386</f>
        <v>2554</v>
      </c>
      <c r="D79" s="31"/>
      <c r="E79" s="31">
        <f t="shared" si="15"/>
        <v>2554</v>
      </c>
      <c r="F79" s="98"/>
      <c r="G79" s="31"/>
      <c r="H79" s="31">
        <f t="shared" si="16"/>
        <v>0</v>
      </c>
      <c r="I79" s="98"/>
      <c r="J79" s="31"/>
      <c r="K79" s="31">
        <f t="shared" si="17"/>
        <v>0</v>
      </c>
      <c r="L79" s="98"/>
      <c r="M79" s="31"/>
      <c r="N79" s="31">
        <f t="shared" si="18"/>
        <v>0</v>
      </c>
      <c r="O79" s="98">
        <f>SUM(F79:L79)</f>
        <v>0</v>
      </c>
      <c r="P79" s="31"/>
      <c r="Q79" s="31">
        <f t="shared" si="19"/>
        <v>0</v>
      </c>
      <c r="R79" s="26"/>
      <c r="S79" s="31"/>
      <c r="T79" s="31">
        <f t="shared" si="20"/>
        <v>0</v>
      </c>
      <c r="U79" s="26"/>
      <c r="V79" s="31"/>
      <c r="W79" s="31">
        <f t="shared" si="21"/>
        <v>0</v>
      </c>
      <c r="X79" s="26">
        <f t="shared" si="22"/>
        <v>2554</v>
      </c>
      <c r="Y79" s="26">
        <f t="shared" si="22"/>
        <v>0</v>
      </c>
      <c r="Z79" s="31">
        <f t="shared" si="23"/>
        <v>2554</v>
      </c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1:49" s="23" customFormat="1" ht="12" customHeight="1">
      <c r="A80" s="19"/>
      <c r="B80" s="20" t="s">
        <v>40</v>
      </c>
      <c r="C80" s="21">
        <f>SUM(C78:C79)</f>
        <v>2554</v>
      </c>
      <c r="D80" s="21">
        <f>SUM(D78:D79)</f>
        <v>0</v>
      </c>
      <c r="E80" s="21">
        <f t="shared" si="15"/>
        <v>2554</v>
      </c>
      <c r="F80" s="21">
        <f>SUM(F78:F79)</f>
        <v>70</v>
      </c>
      <c r="G80" s="21">
        <f>SUM(G78:G79)</f>
        <v>0</v>
      </c>
      <c r="H80" s="21">
        <f t="shared" si="16"/>
        <v>70</v>
      </c>
      <c r="I80" s="21">
        <f>SUM(I78:I79)</f>
        <v>0</v>
      </c>
      <c r="J80" s="21">
        <f>SUM(J78:J79)</f>
        <v>0</v>
      </c>
      <c r="K80" s="21">
        <f t="shared" si="17"/>
        <v>0</v>
      </c>
      <c r="L80" s="21">
        <f>SUM(L78:L79)</f>
        <v>0</v>
      </c>
      <c r="M80" s="21">
        <f>SUM(M78:M79)</f>
        <v>0</v>
      </c>
      <c r="N80" s="21">
        <f t="shared" si="18"/>
        <v>0</v>
      </c>
      <c r="O80" s="21">
        <f>SUM(O78:O79)</f>
        <v>0</v>
      </c>
      <c r="P80" s="21">
        <f>SUM(P78:P79)</f>
        <v>0</v>
      </c>
      <c r="Q80" s="21">
        <f t="shared" si="19"/>
        <v>0</v>
      </c>
      <c r="R80" s="21">
        <f>SUM(R78:R79)</f>
        <v>0</v>
      </c>
      <c r="S80" s="21">
        <f>SUM(S78:S79)</f>
        <v>0</v>
      </c>
      <c r="T80" s="21">
        <f t="shared" si="20"/>
        <v>0</v>
      </c>
      <c r="U80" s="21">
        <f>SUM(U78:U79)</f>
        <v>0</v>
      </c>
      <c r="V80" s="21">
        <f>SUM(V78:V79)</f>
        <v>0</v>
      </c>
      <c r="W80" s="21">
        <f t="shared" si="21"/>
        <v>0</v>
      </c>
      <c r="X80" s="21">
        <f t="shared" si="22"/>
        <v>2624</v>
      </c>
      <c r="Y80" s="21">
        <f t="shared" si="22"/>
        <v>0</v>
      </c>
      <c r="Z80" s="21">
        <f t="shared" si="23"/>
        <v>2624</v>
      </c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</row>
    <row r="81" spans="1:49" s="18" customFormat="1" ht="12" customHeight="1">
      <c r="A81" s="15"/>
      <c r="B81" s="15" t="s">
        <v>48</v>
      </c>
      <c r="C81" s="16">
        <f>C80+C76+C69+C61</f>
        <v>2279379</v>
      </c>
      <c r="D81" s="16">
        <f>D80+D76+D69+D61</f>
        <v>32942</v>
      </c>
      <c r="E81" s="16">
        <f t="shared" si="15"/>
        <v>2312321</v>
      </c>
      <c r="F81" s="16">
        <f>F80+F76+F69+F61</f>
        <v>18401</v>
      </c>
      <c r="G81" s="16">
        <f>G80+G76+G69+G61</f>
        <v>-1013</v>
      </c>
      <c r="H81" s="16">
        <f t="shared" si="16"/>
        <v>17388</v>
      </c>
      <c r="I81" s="16">
        <f>I80+I76+I69+I61</f>
        <v>6362</v>
      </c>
      <c r="J81" s="16">
        <f>J80+J76+J69+J61</f>
        <v>658</v>
      </c>
      <c r="K81" s="16">
        <f t="shared" si="17"/>
        <v>7020</v>
      </c>
      <c r="L81" s="16">
        <f>L80+L76+L69+L61</f>
        <v>31618</v>
      </c>
      <c r="M81" s="16">
        <f>M80+M76+M69+M61</f>
        <v>159</v>
      </c>
      <c r="N81" s="16">
        <f t="shared" si="18"/>
        <v>31777</v>
      </c>
      <c r="O81" s="16">
        <f>O80+O76+O69+O61</f>
        <v>36218</v>
      </c>
      <c r="P81" s="16">
        <f>P80+P76+P69+P61</f>
        <v>-2937</v>
      </c>
      <c r="Q81" s="16">
        <f t="shared" si="19"/>
        <v>33281</v>
      </c>
      <c r="R81" s="16">
        <f>R80+R76+R69+R61</f>
        <v>30893</v>
      </c>
      <c r="S81" s="16">
        <f>S80+S76+S69+S61</f>
        <v>11617</v>
      </c>
      <c r="T81" s="16">
        <f t="shared" si="20"/>
        <v>42510</v>
      </c>
      <c r="U81" s="16">
        <f>U80+U76+U69+U61</f>
        <v>251939</v>
      </c>
      <c r="V81" s="16">
        <f>V80+V76+V69+V61</f>
        <v>0</v>
      </c>
      <c r="W81" s="16">
        <f t="shared" si="21"/>
        <v>251939</v>
      </c>
      <c r="X81" s="16">
        <f t="shared" si="22"/>
        <v>2654810</v>
      </c>
      <c r="Y81" s="16">
        <f t="shared" si="22"/>
        <v>41426</v>
      </c>
      <c r="Z81" s="16">
        <f t="shared" si="23"/>
        <v>2696236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s="3" customFormat="1" ht="12" customHeight="1">
      <c r="A82" s="15" t="s">
        <v>131</v>
      </c>
      <c r="B82" s="10" t="s">
        <v>169</v>
      </c>
      <c r="C82" s="11"/>
      <c r="D82" s="11"/>
      <c r="E82" s="11">
        <f t="shared" si="15"/>
        <v>0</v>
      </c>
      <c r="F82" s="94"/>
      <c r="G82" s="11"/>
      <c r="H82" s="11">
        <f t="shared" si="16"/>
        <v>0</v>
      </c>
      <c r="I82" s="94"/>
      <c r="J82" s="11"/>
      <c r="K82" s="11">
        <f t="shared" si="17"/>
        <v>0</v>
      </c>
      <c r="L82" s="94">
        <f>F82+I82</f>
        <v>0</v>
      </c>
      <c r="M82" s="11"/>
      <c r="N82" s="11">
        <f t="shared" si="18"/>
        <v>0</v>
      </c>
      <c r="O82" s="94">
        <f>SUM(F82:L82)</f>
        <v>0</v>
      </c>
      <c r="P82" s="11"/>
      <c r="Q82" s="11">
        <f t="shared" si="19"/>
        <v>0</v>
      </c>
      <c r="R82" s="11"/>
      <c r="S82" s="11"/>
      <c r="T82" s="11">
        <f t="shared" si="20"/>
        <v>0</v>
      </c>
      <c r="U82" s="11"/>
      <c r="V82" s="11"/>
      <c r="W82" s="11">
        <f t="shared" si="21"/>
        <v>0</v>
      </c>
      <c r="X82" s="11">
        <f t="shared" si="22"/>
        <v>0</v>
      </c>
      <c r="Y82" s="11">
        <f t="shared" si="22"/>
        <v>0</v>
      </c>
      <c r="Z82" s="11">
        <f t="shared" si="23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s="3" customFormat="1" ht="12" customHeight="1">
      <c r="A83" s="10"/>
      <c r="B83" s="10" t="s">
        <v>70</v>
      </c>
      <c r="C83" s="11">
        <v>216572</v>
      </c>
      <c r="D83" s="11"/>
      <c r="E83" s="11">
        <f t="shared" si="15"/>
        <v>216572</v>
      </c>
      <c r="F83" s="94"/>
      <c r="G83" s="11"/>
      <c r="H83" s="11">
        <f t="shared" si="16"/>
        <v>0</v>
      </c>
      <c r="I83" s="94"/>
      <c r="J83" s="11"/>
      <c r="K83" s="11">
        <f t="shared" si="17"/>
        <v>0</v>
      </c>
      <c r="L83" s="94">
        <f>F83+I83</f>
        <v>0</v>
      </c>
      <c r="M83" s="11"/>
      <c r="N83" s="11">
        <f t="shared" si="18"/>
        <v>0</v>
      </c>
      <c r="O83" s="94">
        <f>SUM(F83:L83)</f>
        <v>0</v>
      </c>
      <c r="P83" s="11"/>
      <c r="Q83" s="11">
        <f t="shared" si="19"/>
        <v>0</v>
      </c>
      <c r="R83" s="11"/>
      <c r="S83" s="11"/>
      <c r="T83" s="11">
        <f t="shared" si="20"/>
        <v>0</v>
      </c>
      <c r="U83" s="11"/>
      <c r="V83" s="11"/>
      <c r="W83" s="11">
        <f t="shared" si="21"/>
        <v>0</v>
      </c>
      <c r="X83" s="11">
        <f t="shared" si="22"/>
        <v>216572</v>
      </c>
      <c r="Y83" s="11">
        <f t="shared" si="22"/>
        <v>0</v>
      </c>
      <c r="Z83" s="11">
        <f t="shared" si="23"/>
        <v>216572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s="3" customFormat="1" ht="12" customHeight="1">
      <c r="A84" s="10"/>
      <c r="B84" s="10" t="s">
        <v>71</v>
      </c>
      <c r="C84" s="11">
        <v>23335</v>
      </c>
      <c r="D84" s="11"/>
      <c r="E84" s="11">
        <f t="shared" si="15"/>
        <v>23335</v>
      </c>
      <c r="F84" s="94"/>
      <c r="G84" s="11"/>
      <c r="H84" s="11">
        <f t="shared" si="16"/>
        <v>0</v>
      </c>
      <c r="I84" s="94"/>
      <c r="J84" s="11"/>
      <c r="K84" s="11">
        <f t="shared" si="17"/>
        <v>0</v>
      </c>
      <c r="L84" s="94">
        <f>F84+I84</f>
        <v>0</v>
      </c>
      <c r="M84" s="11"/>
      <c r="N84" s="11">
        <f t="shared" si="18"/>
        <v>0</v>
      </c>
      <c r="O84" s="94">
        <f>SUM(F84:L84)</f>
        <v>0</v>
      </c>
      <c r="P84" s="11"/>
      <c r="Q84" s="11">
        <f t="shared" si="19"/>
        <v>0</v>
      </c>
      <c r="R84" s="11"/>
      <c r="S84" s="11"/>
      <c r="T84" s="11">
        <f t="shared" si="20"/>
        <v>0</v>
      </c>
      <c r="U84" s="11"/>
      <c r="V84" s="11"/>
      <c r="W84" s="11">
        <f t="shared" si="21"/>
        <v>0</v>
      </c>
      <c r="X84" s="11">
        <f t="shared" si="22"/>
        <v>23335</v>
      </c>
      <c r="Y84" s="11">
        <f t="shared" si="22"/>
        <v>0</v>
      </c>
      <c r="Z84" s="11">
        <f t="shared" si="23"/>
        <v>23335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s="2" customFormat="1" ht="12" customHeight="1">
      <c r="A85" s="12"/>
      <c r="B85" s="12" t="s">
        <v>84</v>
      </c>
      <c r="C85" s="13"/>
      <c r="D85" s="13"/>
      <c r="E85" s="13">
        <f t="shared" si="15"/>
        <v>0</v>
      </c>
      <c r="F85" s="13"/>
      <c r="G85" s="13"/>
      <c r="H85" s="13">
        <f t="shared" si="16"/>
        <v>0</v>
      </c>
      <c r="I85" s="13"/>
      <c r="J85" s="13"/>
      <c r="K85" s="13">
        <f t="shared" si="17"/>
        <v>0</v>
      </c>
      <c r="L85" s="13"/>
      <c r="M85" s="13"/>
      <c r="N85" s="13">
        <f t="shared" si="18"/>
        <v>0</v>
      </c>
      <c r="O85" s="13"/>
      <c r="P85" s="13"/>
      <c r="Q85" s="13">
        <f t="shared" si="19"/>
        <v>0</v>
      </c>
      <c r="R85" s="13"/>
      <c r="S85" s="13"/>
      <c r="T85" s="13">
        <f t="shared" si="20"/>
        <v>0</v>
      </c>
      <c r="U85" s="13"/>
      <c r="V85" s="13"/>
      <c r="W85" s="13">
        <f t="shared" si="21"/>
        <v>0</v>
      </c>
      <c r="X85" s="13">
        <f t="shared" si="22"/>
        <v>0</v>
      </c>
      <c r="Y85" s="13">
        <f t="shared" si="22"/>
        <v>0</v>
      </c>
      <c r="Z85" s="13">
        <f t="shared" si="23"/>
        <v>0</v>
      </c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s="3" customFormat="1" ht="12" customHeight="1">
      <c r="A86" s="10"/>
      <c r="B86" s="10" t="s">
        <v>85</v>
      </c>
      <c r="C86" s="11"/>
      <c r="D86" s="11"/>
      <c r="E86" s="11">
        <f t="shared" si="15"/>
        <v>0</v>
      </c>
      <c r="F86" s="94"/>
      <c r="G86" s="11"/>
      <c r="H86" s="11">
        <f t="shared" si="16"/>
        <v>0</v>
      </c>
      <c r="I86" s="94"/>
      <c r="J86" s="11"/>
      <c r="K86" s="11">
        <f t="shared" si="17"/>
        <v>0</v>
      </c>
      <c r="L86" s="94"/>
      <c r="M86" s="11"/>
      <c r="N86" s="11">
        <f t="shared" si="18"/>
        <v>0</v>
      </c>
      <c r="O86" s="94"/>
      <c r="P86" s="11"/>
      <c r="Q86" s="11">
        <f t="shared" si="19"/>
        <v>0</v>
      </c>
      <c r="R86" s="11"/>
      <c r="S86" s="11"/>
      <c r="T86" s="11">
        <f t="shared" si="20"/>
        <v>0</v>
      </c>
      <c r="U86" s="11"/>
      <c r="V86" s="11"/>
      <c r="W86" s="11">
        <f t="shared" si="21"/>
        <v>0</v>
      </c>
      <c r="X86" s="11">
        <f t="shared" si="22"/>
        <v>0</v>
      </c>
      <c r="Y86" s="11">
        <f t="shared" si="22"/>
        <v>0</v>
      </c>
      <c r="Z86" s="11">
        <f t="shared" si="23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s="3" customFormat="1" ht="10.5" customHeight="1">
      <c r="A87" s="10"/>
      <c r="B87" s="10" t="s">
        <v>86</v>
      </c>
      <c r="C87" s="11"/>
      <c r="D87" s="11"/>
      <c r="E87" s="11">
        <f t="shared" si="15"/>
        <v>0</v>
      </c>
      <c r="F87" s="94"/>
      <c r="G87" s="11"/>
      <c r="H87" s="11">
        <f t="shared" si="16"/>
        <v>0</v>
      </c>
      <c r="I87" s="94"/>
      <c r="J87" s="11"/>
      <c r="K87" s="11">
        <f t="shared" si="17"/>
        <v>0</v>
      </c>
      <c r="L87" s="94"/>
      <c r="M87" s="11"/>
      <c r="N87" s="11">
        <f t="shared" si="18"/>
        <v>0</v>
      </c>
      <c r="O87" s="94"/>
      <c r="P87" s="11"/>
      <c r="Q87" s="11">
        <f t="shared" si="19"/>
        <v>0</v>
      </c>
      <c r="R87" s="11"/>
      <c r="S87" s="11"/>
      <c r="T87" s="11">
        <f t="shared" si="20"/>
        <v>0</v>
      </c>
      <c r="U87" s="11"/>
      <c r="V87" s="11"/>
      <c r="W87" s="11">
        <f t="shared" si="21"/>
        <v>0</v>
      </c>
      <c r="X87" s="11">
        <f t="shared" si="22"/>
        <v>0</v>
      </c>
      <c r="Y87" s="11">
        <f t="shared" si="22"/>
        <v>0</v>
      </c>
      <c r="Z87" s="11">
        <f t="shared" si="23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s="18" customFormat="1" ht="12" customHeight="1">
      <c r="A88" s="15"/>
      <c r="B88" s="15" t="s">
        <v>176</v>
      </c>
      <c r="C88" s="16">
        <f>SUM(C83:C84)</f>
        <v>239907</v>
      </c>
      <c r="D88" s="16">
        <f>SUM(D83:D84)</f>
        <v>0</v>
      </c>
      <c r="E88" s="16">
        <f t="shared" si="15"/>
        <v>239907</v>
      </c>
      <c r="F88" s="16">
        <f>SUM(F83:F84)</f>
        <v>0</v>
      </c>
      <c r="G88" s="16">
        <f>SUM(G83:G84)</f>
        <v>0</v>
      </c>
      <c r="H88" s="16">
        <f t="shared" si="16"/>
        <v>0</v>
      </c>
      <c r="I88" s="16">
        <f>SUM(I83:I84)</f>
        <v>0</v>
      </c>
      <c r="J88" s="16">
        <f>SUM(J83:J84)</f>
        <v>0</v>
      </c>
      <c r="K88" s="16">
        <f t="shared" si="17"/>
        <v>0</v>
      </c>
      <c r="L88" s="16">
        <f>SUM(L83:L84)</f>
        <v>0</v>
      </c>
      <c r="M88" s="16">
        <f>SUM(M83:M84)</f>
        <v>0</v>
      </c>
      <c r="N88" s="16">
        <f t="shared" si="18"/>
        <v>0</v>
      </c>
      <c r="O88" s="16">
        <f>SUM(O83:O84)</f>
        <v>0</v>
      </c>
      <c r="P88" s="16">
        <f>SUM(P83:P84)</f>
        <v>0</v>
      </c>
      <c r="Q88" s="16">
        <f t="shared" si="19"/>
        <v>0</v>
      </c>
      <c r="R88" s="16">
        <f>SUM(R83:R84)</f>
        <v>0</v>
      </c>
      <c r="S88" s="16">
        <f>SUM(S83:S84)</f>
        <v>0</v>
      </c>
      <c r="T88" s="16">
        <f t="shared" si="20"/>
        <v>0</v>
      </c>
      <c r="U88" s="16">
        <f>SUM(U83:U84)</f>
        <v>0</v>
      </c>
      <c r="V88" s="16">
        <f>SUM(V83:V84)</f>
        <v>0</v>
      </c>
      <c r="W88" s="16">
        <f t="shared" si="21"/>
        <v>0</v>
      </c>
      <c r="X88" s="16">
        <f t="shared" si="22"/>
        <v>239907</v>
      </c>
      <c r="Y88" s="16">
        <f t="shared" si="22"/>
        <v>0</v>
      </c>
      <c r="Z88" s="16">
        <f t="shared" si="23"/>
        <v>239907</v>
      </c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s="18" customFormat="1" ht="12" customHeight="1">
      <c r="A89" s="15"/>
      <c r="B89" s="15" t="s">
        <v>87</v>
      </c>
      <c r="C89" s="16">
        <f>C88+C81</f>
        <v>2519286</v>
      </c>
      <c r="D89" s="16">
        <f>D88+D81</f>
        <v>32942</v>
      </c>
      <c r="E89" s="16">
        <f t="shared" si="15"/>
        <v>2552228</v>
      </c>
      <c r="F89" s="16">
        <f>F88+F81</f>
        <v>18401</v>
      </c>
      <c r="G89" s="16">
        <f>G88+G81</f>
        <v>-1013</v>
      </c>
      <c r="H89" s="16">
        <f t="shared" si="16"/>
        <v>17388</v>
      </c>
      <c r="I89" s="16">
        <f>I88+I81</f>
        <v>6362</v>
      </c>
      <c r="J89" s="16">
        <f>J88+J81</f>
        <v>658</v>
      </c>
      <c r="K89" s="16">
        <f t="shared" si="17"/>
        <v>7020</v>
      </c>
      <c r="L89" s="16">
        <f>L88+L81</f>
        <v>31618</v>
      </c>
      <c r="M89" s="16">
        <f>M88+M81</f>
        <v>159</v>
      </c>
      <c r="N89" s="16">
        <f t="shared" si="18"/>
        <v>31777</v>
      </c>
      <c r="O89" s="16">
        <f>O88+O81</f>
        <v>36218</v>
      </c>
      <c r="P89" s="16">
        <f>P88+P81</f>
        <v>-2937</v>
      </c>
      <c r="Q89" s="16">
        <f t="shared" si="19"/>
        <v>33281</v>
      </c>
      <c r="R89" s="16">
        <f>R88+R81</f>
        <v>30893</v>
      </c>
      <c r="S89" s="16">
        <f>S88+S81</f>
        <v>11617</v>
      </c>
      <c r="T89" s="16">
        <f t="shared" si="20"/>
        <v>42510</v>
      </c>
      <c r="U89" s="16">
        <f>U88+U81</f>
        <v>251939</v>
      </c>
      <c r="V89" s="16">
        <f>V88+V81</f>
        <v>0</v>
      </c>
      <c r="W89" s="16">
        <f t="shared" si="21"/>
        <v>251939</v>
      </c>
      <c r="X89" s="16">
        <f t="shared" si="22"/>
        <v>2894717</v>
      </c>
      <c r="Y89" s="16">
        <f t="shared" si="22"/>
        <v>41426</v>
      </c>
      <c r="Z89" s="16">
        <f t="shared" si="23"/>
        <v>2936143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s="3" customFormat="1" ht="12" customHeight="1">
      <c r="A90" s="15" t="s">
        <v>132</v>
      </c>
      <c r="B90" s="34" t="s">
        <v>133</v>
      </c>
      <c r="C90" s="96">
        <f>SUM(C91:C92)</f>
        <v>12090</v>
      </c>
      <c r="D90" s="96">
        <f>SUM(D91:D92)</f>
        <v>-1997</v>
      </c>
      <c r="E90" s="96">
        <f t="shared" si="15"/>
        <v>10093</v>
      </c>
      <c r="F90" s="94"/>
      <c r="G90" s="96">
        <f>SUM(G91:G92)</f>
        <v>0</v>
      </c>
      <c r="H90" s="11">
        <f t="shared" si="16"/>
        <v>0</v>
      </c>
      <c r="I90" s="94"/>
      <c r="J90" s="96">
        <f>SUM(J91:J92)</f>
        <v>0</v>
      </c>
      <c r="K90" s="11">
        <f t="shared" si="17"/>
        <v>0</v>
      </c>
      <c r="L90" s="94">
        <f>F90+I90</f>
        <v>0</v>
      </c>
      <c r="M90" s="96">
        <f>SUM(M91:M92)</f>
        <v>0</v>
      </c>
      <c r="N90" s="11">
        <f t="shared" si="18"/>
        <v>0</v>
      </c>
      <c r="O90" s="94">
        <f>SUM(F90:L90)</f>
        <v>0</v>
      </c>
      <c r="P90" s="96">
        <f>SUM(P91:P92)</f>
        <v>0</v>
      </c>
      <c r="Q90" s="11">
        <f t="shared" si="19"/>
        <v>0</v>
      </c>
      <c r="R90" s="11"/>
      <c r="S90" s="96">
        <f>SUM(S91:S92)</f>
        <v>2544</v>
      </c>
      <c r="T90" s="11">
        <f t="shared" si="20"/>
        <v>2544</v>
      </c>
      <c r="U90" s="11"/>
      <c r="V90" s="96">
        <f>SUM(V91:V92)</f>
        <v>1066</v>
      </c>
      <c r="W90" s="11">
        <f t="shared" si="21"/>
        <v>1066</v>
      </c>
      <c r="X90" s="11">
        <f t="shared" si="22"/>
        <v>12090</v>
      </c>
      <c r="Y90" s="11">
        <f t="shared" si="22"/>
        <v>1613</v>
      </c>
      <c r="Z90" s="11">
        <f t="shared" si="23"/>
        <v>13703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s="2" customFormat="1" ht="12" customHeight="1">
      <c r="A91" s="12"/>
      <c r="B91" s="12" t="s">
        <v>72</v>
      </c>
      <c r="C91" s="13">
        <v>12090</v>
      </c>
      <c r="D91" s="13">
        <v>-1997</v>
      </c>
      <c r="E91" s="13">
        <f t="shared" si="15"/>
        <v>10093</v>
      </c>
      <c r="F91" s="13"/>
      <c r="G91" s="13"/>
      <c r="H91" s="13">
        <f t="shared" si="16"/>
        <v>0</v>
      </c>
      <c r="I91" s="13"/>
      <c r="J91" s="13"/>
      <c r="K91" s="13">
        <f t="shared" si="17"/>
        <v>0</v>
      </c>
      <c r="L91" s="13">
        <f>F91+I91</f>
        <v>0</v>
      </c>
      <c r="M91" s="13"/>
      <c r="N91" s="13">
        <f t="shared" si="18"/>
        <v>0</v>
      </c>
      <c r="O91" s="13">
        <f>SUM(F91:L91)</f>
        <v>0</v>
      </c>
      <c r="P91" s="13"/>
      <c r="Q91" s="13">
        <f t="shared" si="19"/>
        <v>0</v>
      </c>
      <c r="R91" s="13"/>
      <c r="S91" s="13">
        <v>2544</v>
      </c>
      <c r="T91" s="13">
        <f t="shared" si="20"/>
        <v>2544</v>
      </c>
      <c r="U91" s="13"/>
      <c r="V91" s="13">
        <v>1066</v>
      </c>
      <c r="W91" s="13">
        <f t="shared" si="21"/>
        <v>1066</v>
      </c>
      <c r="X91" s="13">
        <f t="shared" si="22"/>
        <v>12090</v>
      </c>
      <c r="Y91" s="13">
        <f t="shared" si="22"/>
        <v>1613</v>
      </c>
      <c r="Z91" s="13">
        <f t="shared" si="23"/>
        <v>13703</v>
      </c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s="2" customFormat="1" ht="12" customHeight="1">
      <c r="A92" s="12"/>
      <c r="B92" s="12" t="s">
        <v>73</v>
      </c>
      <c r="C92" s="13">
        <v>0</v>
      </c>
      <c r="D92" s="13"/>
      <c r="E92" s="13">
        <f t="shared" si="15"/>
        <v>0</v>
      </c>
      <c r="F92" s="13"/>
      <c r="G92" s="13"/>
      <c r="H92" s="13">
        <f t="shared" si="16"/>
        <v>0</v>
      </c>
      <c r="I92" s="13"/>
      <c r="J92" s="13"/>
      <c r="K92" s="13">
        <f t="shared" si="17"/>
        <v>0</v>
      </c>
      <c r="L92" s="13"/>
      <c r="M92" s="13"/>
      <c r="N92" s="13">
        <f t="shared" si="18"/>
        <v>0</v>
      </c>
      <c r="O92" s="13"/>
      <c r="P92" s="13"/>
      <c r="Q92" s="13">
        <f t="shared" si="19"/>
        <v>0</v>
      </c>
      <c r="R92" s="13"/>
      <c r="S92" s="13"/>
      <c r="T92" s="13">
        <f t="shared" si="20"/>
        <v>0</v>
      </c>
      <c r="U92" s="13"/>
      <c r="V92" s="13"/>
      <c r="W92" s="13">
        <f t="shared" si="21"/>
        <v>0</v>
      </c>
      <c r="X92" s="13">
        <f t="shared" si="22"/>
        <v>0</v>
      </c>
      <c r="Y92" s="13">
        <f t="shared" si="22"/>
        <v>0</v>
      </c>
      <c r="Z92" s="13">
        <f t="shared" si="23"/>
        <v>0</v>
      </c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s="18" customFormat="1" ht="2.25" customHeight="1" hidden="1">
      <c r="A93" s="15" t="s">
        <v>89</v>
      </c>
      <c r="B93" s="15" t="s">
        <v>88</v>
      </c>
      <c r="C93" s="16"/>
      <c r="D93" s="16"/>
      <c r="E93" s="16">
        <f t="shared" si="15"/>
        <v>0</v>
      </c>
      <c r="F93" s="16"/>
      <c r="G93" s="16"/>
      <c r="H93" s="16">
        <f t="shared" si="16"/>
        <v>0</v>
      </c>
      <c r="I93" s="16"/>
      <c r="J93" s="16"/>
      <c r="K93" s="16">
        <f t="shared" si="17"/>
        <v>0</v>
      </c>
      <c r="L93" s="16"/>
      <c r="M93" s="16"/>
      <c r="N93" s="16">
        <f t="shared" si="18"/>
        <v>0</v>
      </c>
      <c r="O93" s="16"/>
      <c r="P93" s="16"/>
      <c r="Q93" s="16">
        <f t="shared" si="19"/>
        <v>0</v>
      </c>
      <c r="R93" s="16"/>
      <c r="S93" s="16"/>
      <c r="T93" s="16">
        <f t="shared" si="20"/>
        <v>0</v>
      </c>
      <c r="U93" s="16"/>
      <c r="V93" s="16"/>
      <c r="W93" s="16">
        <f t="shared" si="21"/>
        <v>0</v>
      </c>
      <c r="X93" s="16">
        <f t="shared" si="22"/>
        <v>0</v>
      </c>
      <c r="Y93" s="16">
        <f t="shared" si="22"/>
        <v>0</v>
      </c>
      <c r="Z93" s="16">
        <f t="shared" si="23"/>
        <v>0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s="73" customFormat="1" ht="12" customHeight="1">
      <c r="A94" s="213" t="s">
        <v>134</v>
      </c>
      <c r="B94" s="213"/>
      <c r="C94" s="16">
        <f>C89+C90+C93</f>
        <v>2531376</v>
      </c>
      <c r="D94" s="16">
        <f>D89+D90+D93</f>
        <v>30945</v>
      </c>
      <c r="E94" s="16">
        <f t="shared" si="15"/>
        <v>2562321</v>
      </c>
      <c r="F94" s="16">
        <f>F89+F90+F93</f>
        <v>18401</v>
      </c>
      <c r="G94" s="16">
        <f>G89+G90+G93</f>
        <v>-1013</v>
      </c>
      <c r="H94" s="16">
        <f t="shared" si="16"/>
        <v>17388</v>
      </c>
      <c r="I94" s="16">
        <f>I89+I90+I93</f>
        <v>6362</v>
      </c>
      <c r="J94" s="16">
        <f>J89+J90+J93</f>
        <v>658</v>
      </c>
      <c r="K94" s="16">
        <f t="shared" si="17"/>
        <v>7020</v>
      </c>
      <c r="L94" s="16">
        <f>L89+L90+L93</f>
        <v>31618</v>
      </c>
      <c r="M94" s="16">
        <f>M89+M90+M93</f>
        <v>159</v>
      </c>
      <c r="N94" s="16">
        <f t="shared" si="18"/>
        <v>31777</v>
      </c>
      <c r="O94" s="16">
        <f>O89+O90+O93</f>
        <v>36218</v>
      </c>
      <c r="P94" s="16">
        <f>P89+P90+P93</f>
        <v>-2937</v>
      </c>
      <c r="Q94" s="16">
        <f t="shared" si="19"/>
        <v>33281</v>
      </c>
      <c r="R94" s="16">
        <f>R89+R90+R93</f>
        <v>30893</v>
      </c>
      <c r="S94" s="16">
        <f>S89+S90+S93</f>
        <v>14161</v>
      </c>
      <c r="T94" s="16">
        <f t="shared" si="20"/>
        <v>45054</v>
      </c>
      <c r="U94" s="16">
        <f>U89+U90+U93</f>
        <v>251939</v>
      </c>
      <c r="V94" s="16">
        <f>V89+V90+V93</f>
        <v>1066</v>
      </c>
      <c r="W94" s="16">
        <f t="shared" si="21"/>
        <v>253005</v>
      </c>
      <c r="X94" s="16">
        <f t="shared" si="22"/>
        <v>2906807</v>
      </c>
      <c r="Y94" s="16">
        <f t="shared" si="22"/>
        <v>43039</v>
      </c>
      <c r="Z94" s="16">
        <f t="shared" si="23"/>
        <v>2949846</v>
      </c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</row>
    <row r="95" spans="1:49" s="18" customFormat="1" ht="12" customHeight="1">
      <c r="A95" s="47"/>
      <c r="B95" s="48" t="s">
        <v>114</v>
      </c>
      <c r="C95" s="43">
        <v>-794880</v>
      </c>
      <c r="D95" s="43">
        <f>-38691</f>
        <v>-38691</v>
      </c>
      <c r="E95" s="43">
        <f t="shared" si="15"/>
        <v>-833571</v>
      </c>
      <c r="F95" s="43">
        <v>220677</v>
      </c>
      <c r="G95" s="43">
        <f>493+133+765+207+267+72+1013+928</f>
        <v>3878</v>
      </c>
      <c r="H95" s="43">
        <f t="shared" si="16"/>
        <v>224555</v>
      </c>
      <c r="I95" s="43">
        <v>29003</v>
      </c>
      <c r="J95" s="43">
        <f>132+35+133+36</f>
        <v>336</v>
      </c>
      <c r="K95" s="43">
        <f t="shared" si="17"/>
        <v>29339</v>
      </c>
      <c r="L95" s="43">
        <v>121858</v>
      </c>
      <c r="M95" s="43">
        <f>193+52+1694+458+64+17+5287</f>
        <v>7765</v>
      </c>
      <c r="N95" s="43">
        <f t="shared" si="18"/>
        <v>129623</v>
      </c>
      <c r="O95" s="43">
        <v>235722</v>
      </c>
      <c r="P95" s="43">
        <f>130+35+169+46+1272+343+1381+373+2119+4132</f>
        <v>10000</v>
      </c>
      <c r="Q95" s="43">
        <f t="shared" si="19"/>
        <v>245722</v>
      </c>
      <c r="R95" s="43">
        <v>187620</v>
      </c>
      <c r="S95" s="43">
        <f>2682+724</f>
        <v>3406</v>
      </c>
      <c r="T95" s="43">
        <f t="shared" si="20"/>
        <v>191026</v>
      </c>
      <c r="U95" s="43"/>
      <c r="V95" s="43">
        <f>1029+277+12000</f>
        <v>13306</v>
      </c>
      <c r="W95" s="43">
        <f t="shared" si="21"/>
        <v>13306</v>
      </c>
      <c r="X95" s="43">
        <f>C95+F95+I95+L95+O95+R95+U95</f>
        <v>0</v>
      </c>
      <c r="Y95" s="43">
        <f t="shared" si="22"/>
        <v>0</v>
      </c>
      <c r="Z95" s="43">
        <f t="shared" si="23"/>
        <v>0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s="65" customFormat="1" ht="1.5" customHeight="1">
      <c r="A96" s="114"/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">
        <f t="shared" si="22"/>
        <v>0</v>
      </c>
      <c r="Y96" s="116"/>
      <c r="Z96" s="116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</row>
    <row r="97" spans="1:49" s="37" customFormat="1" ht="12" customHeight="1" hidden="1">
      <c r="A97" s="220" t="s">
        <v>96</v>
      </c>
      <c r="B97" s="221"/>
      <c r="C97" s="38"/>
      <c r="D97" s="38"/>
      <c r="E97" s="38"/>
      <c r="F97" s="100"/>
      <c r="G97" s="100"/>
      <c r="H97" s="100"/>
      <c r="I97" s="100"/>
      <c r="J97" s="100"/>
      <c r="K97" s="100"/>
      <c r="L97" s="100">
        <f>F97+I97</f>
        <v>0</v>
      </c>
      <c r="M97" s="100"/>
      <c r="N97" s="100"/>
      <c r="O97" s="100">
        <f>SUM(F97:L97)</f>
        <v>0</v>
      </c>
      <c r="P97" s="100"/>
      <c r="Q97" s="100"/>
      <c r="R97" s="38"/>
      <c r="S97" s="38"/>
      <c r="T97" s="38"/>
      <c r="U97" s="38"/>
      <c r="V97" s="38"/>
      <c r="W97" s="38"/>
      <c r="X97" s="11">
        <f t="shared" si="22"/>
        <v>0</v>
      </c>
      <c r="Y97" s="38"/>
      <c r="Z97" s="38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1:52" s="37" customFormat="1" ht="19.5" customHeight="1" hidden="1">
      <c r="A98" s="218" t="s">
        <v>178</v>
      </c>
      <c r="B98" s="219"/>
      <c r="C98" s="39">
        <v>5</v>
      </c>
      <c r="D98" s="39"/>
      <c r="E98" s="39"/>
      <c r="F98" s="60">
        <v>43</v>
      </c>
      <c r="G98" s="60"/>
      <c r="H98" s="60"/>
      <c r="I98" s="60">
        <v>7</v>
      </c>
      <c r="J98" s="60"/>
      <c r="K98" s="60"/>
      <c r="L98" s="60">
        <v>41</v>
      </c>
      <c r="M98" s="60"/>
      <c r="N98" s="60"/>
      <c r="O98" s="61">
        <v>63</v>
      </c>
      <c r="P98" s="61"/>
      <c r="Q98" s="61"/>
      <c r="R98" s="39">
        <v>63</v>
      </c>
      <c r="S98" s="39"/>
      <c r="T98" s="39"/>
      <c r="U98" s="39">
        <v>51.04</v>
      </c>
      <c r="V98" s="39"/>
      <c r="W98" s="39"/>
      <c r="X98" s="11">
        <f t="shared" si="22"/>
        <v>273.04</v>
      </c>
      <c r="Y98" s="39"/>
      <c r="Z98" s="3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40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s="37" customFormat="1" ht="19.5" customHeight="1" hidden="1">
      <c r="A99" s="218" t="s">
        <v>179</v>
      </c>
      <c r="B99" s="219"/>
      <c r="C99" s="39">
        <v>5</v>
      </c>
      <c r="D99" s="39"/>
      <c r="E99" s="39"/>
      <c r="F99" s="60">
        <v>43</v>
      </c>
      <c r="G99" s="60"/>
      <c r="H99" s="60"/>
      <c r="I99" s="60">
        <v>7</v>
      </c>
      <c r="J99" s="60"/>
      <c r="K99" s="60"/>
      <c r="L99" s="60">
        <v>41</v>
      </c>
      <c r="M99" s="60"/>
      <c r="N99" s="60"/>
      <c r="O99" s="61">
        <v>63</v>
      </c>
      <c r="P99" s="61"/>
      <c r="Q99" s="61"/>
      <c r="R99" s="39">
        <v>63</v>
      </c>
      <c r="S99" s="39"/>
      <c r="T99" s="39"/>
      <c r="U99" s="39">
        <v>51.04</v>
      </c>
      <c r="V99" s="39"/>
      <c r="W99" s="39"/>
      <c r="X99" s="11">
        <f t="shared" si="22"/>
        <v>273.04</v>
      </c>
      <c r="Y99" s="39"/>
      <c r="Z99" s="3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40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s="65" customFormat="1" ht="18.75" customHeight="1" hidden="1">
      <c r="A100" s="216" t="s">
        <v>180</v>
      </c>
      <c r="B100" s="217"/>
      <c r="C100" s="61">
        <v>0</v>
      </c>
      <c r="D100" s="61"/>
      <c r="E100" s="61"/>
      <c r="F100" s="60">
        <v>1</v>
      </c>
      <c r="G100" s="60"/>
      <c r="H100" s="60"/>
      <c r="I100" s="60">
        <v>0</v>
      </c>
      <c r="J100" s="60"/>
      <c r="K100" s="60"/>
      <c r="L100" s="60">
        <v>5</v>
      </c>
      <c r="M100" s="60"/>
      <c r="N100" s="60"/>
      <c r="O100" s="61">
        <v>2</v>
      </c>
      <c r="P100" s="61"/>
      <c r="Q100" s="61"/>
      <c r="R100" s="61">
        <v>0</v>
      </c>
      <c r="S100" s="61"/>
      <c r="T100" s="61"/>
      <c r="U100" s="61">
        <v>0</v>
      </c>
      <c r="V100" s="61"/>
      <c r="W100" s="61"/>
      <c r="X100" s="11">
        <f t="shared" si="22"/>
        <v>8</v>
      </c>
      <c r="Y100" s="61"/>
      <c r="Z100" s="61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3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</row>
    <row r="101" spans="1:52" s="65" customFormat="1" ht="19.5" customHeight="1" hidden="1">
      <c r="A101" s="216" t="s">
        <v>181</v>
      </c>
      <c r="B101" s="217"/>
      <c r="C101" s="61">
        <v>0</v>
      </c>
      <c r="D101" s="61"/>
      <c r="E101" s="61"/>
      <c r="F101" s="60">
        <v>1</v>
      </c>
      <c r="G101" s="60"/>
      <c r="H101" s="60"/>
      <c r="I101" s="60">
        <v>0</v>
      </c>
      <c r="J101" s="60"/>
      <c r="K101" s="60"/>
      <c r="L101" s="60">
        <v>5</v>
      </c>
      <c r="M101" s="60"/>
      <c r="N101" s="60"/>
      <c r="O101" s="61">
        <v>2</v>
      </c>
      <c r="P101" s="61"/>
      <c r="Q101" s="61"/>
      <c r="R101" s="61">
        <v>0</v>
      </c>
      <c r="S101" s="61"/>
      <c r="T101" s="61"/>
      <c r="U101" s="61">
        <v>0</v>
      </c>
      <c r="V101" s="61"/>
      <c r="W101" s="61"/>
      <c r="X101" s="11">
        <f t="shared" si="22"/>
        <v>8</v>
      </c>
      <c r="Y101" s="61"/>
      <c r="Z101" s="61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3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</row>
    <row r="102" spans="1:52" s="65" customFormat="1" ht="19.5" customHeight="1" hidden="1">
      <c r="A102" s="216" t="s">
        <v>177</v>
      </c>
      <c r="B102" s="217"/>
      <c r="C102" s="60">
        <v>200</v>
      </c>
      <c r="D102" s="60"/>
      <c r="E102" s="60"/>
      <c r="F102" s="60">
        <v>10.5</v>
      </c>
      <c r="G102" s="60"/>
      <c r="H102" s="60"/>
      <c r="I102" s="60">
        <v>1</v>
      </c>
      <c r="J102" s="60"/>
      <c r="K102" s="60"/>
      <c r="L102" s="60">
        <v>4.5</v>
      </c>
      <c r="M102" s="60"/>
      <c r="N102" s="60"/>
      <c r="O102" s="61">
        <v>6.75</v>
      </c>
      <c r="P102" s="61"/>
      <c r="Q102" s="61"/>
      <c r="R102" s="61">
        <v>3</v>
      </c>
      <c r="S102" s="61"/>
      <c r="T102" s="61"/>
      <c r="U102" s="61">
        <v>1.75</v>
      </c>
      <c r="V102" s="61"/>
      <c r="W102" s="61"/>
      <c r="X102" s="11">
        <f t="shared" si="22"/>
        <v>227.5</v>
      </c>
      <c r="Y102" s="61"/>
      <c r="Z102" s="61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3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</row>
    <row r="103" spans="1:52" s="65" customFormat="1" ht="19.5" customHeight="1" hidden="1">
      <c r="A103" s="214" t="s">
        <v>3</v>
      </c>
      <c r="B103" s="215"/>
      <c r="C103" s="60"/>
      <c r="D103" s="60"/>
      <c r="E103" s="60"/>
      <c r="F103" s="60"/>
      <c r="G103" s="60"/>
      <c r="H103" s="60"/>
      <c r="I103" s="60"/>
      <c r="J103" s="60"/>
      <c r="K103" s="60"/>
      <c r="L103" s="60">
        <v>0</v>
      </c>
      <c r="M103" s="60"/>
      <c r="N103" s="60"/>
      <c r="O103" s="61">
        <v>0</v>
      </c>
      <c r="P103" s="61"/>
      <c r="Q103" s="61"/>
      <c r="R103" s="61">
        <v>3</v>
      </c>
      <c r="S103" s="61"/>
      <c r="T103" s="61"/>
      <c r="U103" s="61">
        <v>0</v>
      </c>
      <c r="V103" s="61"/>
      <c r="W103" s="61"/>
      <c r="X103" s="11">
        <f t="shared" si="22"/>
        <v>3</v>
      </c>
      <c r="Y103" s="61"/>
      <c r="Z103" s="61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3" t="e">
        <f>#REF!-AM43</f>
        <v>#REF!</v>
      </c>
      <c r="AN103" s="64" t="e">
        <f>#REF!-AN43</f>
        <v>#REF!</v>
      </c>
      <c r="AO103" s="64" t="e">
        <f>#REF!-#REF!</f>
        <v>#REF!</v>
      </c>
      <c r="AP103" s="64" t="e">
        <f>#REF!-#REF!</f>
        <v>#REF!</v>
      </c>
      <c r="AQ103" s="64" t="e">
        <f>#REF!-#REF!</f>
        <v>#REF!</v>
      </c>
      <c r="AR103" s="64" t="e">
        <f>#REF!-#REF!</f>
        <v>#REF!</v>
      </c>
      <c r="AS103" s="64" t="e">
        <f>#REF!-#REF!</f>
        <v>#REF!</v>
      </c>
      <c r="AT103" s="64" t="e">
        <f>#REF!-#REF!</f>
        <v>#REF!</v>
      </c>
      <c r="AU103" s="64" t="e">
        <f>#REF!-#REF!</f>
        <v>#REF!</v>
      </c>
      <c r="AV103" s="64" t="e">
        <f>#REF!-#REF!</f>
        <v>#REF!</v>
      </c>
      <c r="AW103" s="64" t="e">
        <f>#REF!-#REF!</f>
        <v>#REF!</v>
      </c>
      <c r="AX103" s="64" t="e">
        <f>#REF!-#REF!</f>
        <v>#REF!</v>
      </c>
      <c r="AY103" s="64"/>
      <c r="AZ103" s="64"/>
    </row>
    <row r="104" spans="2:54" s="3" customFormat="1" ht="12" customHeight="1" hidden="1">
      <c r="B104" s="33"/>
      <c r="C104" s="33"/>
      <c r="D104" s="33"/>
      <c r="E104" s="33"/>
      <c r="F104" s="101"/>
      <c r="G104" s="101"/>
      <c r="H104" s="101"/>
      <c r="I104" s="101"/>
      <c r="J104" s="101"/>
      <c r="K104" s="101"/>
      <c r="L104" s="101">
        <f>F104+I104</f>
        <v>0</v>
      </c>
      <c r="M104" s="101"/>
      <c r="N104" s="101"/>
      <c r="O104" s="101"/>
      <c r="P104" s="101"/>
      <c r="Q104" s="101"/>
      <c r="R104" s="33"/>
      <c r="S104" s="33"/>
      <c r="T104" s="33"/>
      <c r="U104" s="33"/>
      <c r="V104" s="33"/>
      <c r="W104" s="33"/>
      <c r="X104" s="11">
        <f t="shared" si="22"/>
        <v>0</v>
      </c>
      <c r="Y104" s="33"/>
      <c r="Z104" s="3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33"/>
      <c r="AN104" s="33"/>
      <c r="AO104" s="33"/>
      <c r="AP104" s="33"/>
      <c r="AQ104" s="33"/>
      <c r="AR104" s="33"/>
      <c r="AS104" s="33"/>
      <c r="AT104" s="9" t="e">
        <f>AT103-#REF!</f>
        <v>#REF!</v>
      </c>
      <c r="AU104" s="9" t="e">
        <f>AU103-#REF!</f>
        <v>#REF!</v>
      </c>
      <c r="AV104" s="9" t="e">
        <f>AV103-#REF!</f>
        <v>#REF!</v>
      </c>
      <c r="AW104" s="9" t="e">
        <f>AW103-#REF!</f>
        <v>#REF!</v>
      </c>
      <c r="AX104" s="9" t="e">
        <f>AX103-#REF!</f>
        <v>#REF!</v>
      </c>
      <c r="AY104" s="9" t="e">
        <f>AY103-#REF!</f>
        <v>#REF!</v>
      </c>
      <c r="AZ104" s="9" t="e">
        <f>AZ103-#REF!</f>
        <v>#REF!</v>
      </c>
      <c r="BA104" s="9" t="e">
        <f>BA103-#REF!</f>
        <v>#REF!</v>
      </c>
      <c r="BB104" s="9" t="e">
        <f>BB103-#REF!</f>
        <v>#REF!</v>
      </c>
    </row>
    <row r="105" spans="3:48" s="3" customFormat="1" ht="12" customHeight="1" hidden="1">
      <c r="C105" s="33"/>
      <c r="D105" s="33"/>
      <c r="E105" s="33"/>
      <c r="F105" s="101"/>
      <c r="G105" s="101"/>
      <c r="H105" s="101"/>
      <c r="I105" s="101"/>
      <c r="J105" s="101"/>
      <c r="K105" s="101"/>
      <c r="L105" s="101">
        <f>F105+I105</f>
        <v>0</v>
      </c>
      <c r="M105" s="101"/>
      <c r="N105" s="101"/>
      <c r="O105" s="101"/>
      <c r="P105" s="101"/>
      <c r="Q105" s="101"/>
      <c r="R105" s="33"/>
      <c r="S105" s="33"/>
      <c r="T105" s="33"/>
      <c r="U105" s="33"/>
      <c r="V105" s="33"/>
      <c r="W105" s="33"/>
      <c r="X105" s="11">
        <f t="shared" si="22"/>
        <v>0</v>
      </c>
      <c r="Y105" s="33"/>
      <c r="Z105" s="33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2:48" s="3" customFormat="1" ht="12" customHeight="1" hidden="1">
      <c r="B106" s="3" t="s">
        <v>1</v>
      </c>
      <c r="C106" s="33">
        <f>C43</f>
        <v>1736496</v>
      </c>
      <c r="D106" s="33"/>
      <c r="E106" s="33"/>
      <c r="F106" s="101">
        <f>SUM(F43:F43)</f>
        <v>239078</v>
      </c>
      <c r="G106" s="101"/>
      <c r="H106" s="101"/>
      <c r="I106" s="101">
        <f>SUM(I43:I43)</f>
        <v>35365</v>
      </c>
      <c r="J106" s="101"/>
      <c r="K106" s="101"/>
      <c r="L106" s="101">
        <f>SUM(L43:L43)</f>
        <v>153476</v>
      </c>
      <c r="M106" s="101"/>
      <c r="N106" s="101"/>
      <c r="O106" s="33">
        <f>SUM(O43:O43)</f>
        <v>271940</v>
      </c>
      <c r="P106" s="33"/>
      <c r="Q106" s="33"/>
      <c r="R106" s="33">
        <f>SUM(R43:R43)</f>
        <v>218513</v>
      </c>
      <c r="S106" s="33"/>
      <c r="T106" s="33"/>
      <c r="U106" s="33">
        <f>SUM(U43:U43)</f>
        <v>251939</v>
      </c>
      <c r="V106" s="33"/>
      <c r="W106" s="33"/>
      <c r="X106" s="11">
        <f t="shared" si="22"/>
        <v>2906807</v>
      </c>
      <c r="Y106" s="33"/>
      <c r="Z106" s="33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3:48" s="3" customFormat="1" ht="12" customHeight="1" hidden="1">
      <c r="C107" s="33"/>
      <c r="D107" s="33"/>
      <c r="E107" s="33"/>
      <c r="F107" s="101"/>
      <c r="G107" s="101"/>
      <c r="H107" s="101"/>
      <c r="I107" s="101"/>
      <c r="J107" s="101"/>
      <c r="K107" s="101"/>
      <c r="L107" s="101"/>
      <c r="M107" s="101"/>
      <c r="N107" s="101"/>
      <c r="O107" s="33"/>
      <c r="P107" s="33"/>
      <c r="Q107" s="33"/>
      <c r="R107" s="33"/>
      <c r="S107" s="33"/>
      <c r="T107" s="33"/>
      <c r="U107" s="33"/>
      <c r="V107" s="33"/>
      <c r="W107" s="33"/>
      <c r="X107" s="11">
        <f t="shared" si="22"/>
        <v>0</v>
      </c>
      <c r="Y107" s="33"/>
      <c r="Z107" s="33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2:48" s="3" customFormat="1" ht="12" customHeight="1" hidden="1">
      <c r="B108" s="3" t="s">
        <v>2</v>
      </c>
      <c r="C108" s="33">
        <f>C94-C43</f>
        <v>794880</v>
      </c>
      <c r="D108" s="33"/>
      <c r="E108" s="33"/>
      <c r="F108" s="33">
        <f>F94-F43</f>
        <v>-220677</v>
      </c>
      <c r="G108" s="33"/>
      <c r="H108" s="33"/>
      <c r="I108" s="33">
        <f>I94-I43</f>
        <v>-29003</v>
      </c>
      <c r="J108" s="33"/>
      <c r="K108" s="33"/>
      <c r="L108" s="33">
        <f>L94-L43</f>
        <v>-121858</v>
      </c>
      <c r="M108" s="33"/>
      <c r="N108" s="33"/>
      <c r="O108" s="33">
        <f>O94-O43</f>
        <v>-235722</v>
      </c>
      <c r="P108" s="33"/>
      <c r="Q108" s="33"/>
      <c r="R108" s="33">
        <f>R94-R43</f>
        <v>-187620</v>
      </c>
      <c r="S108" s="33"/>
      <c r="T108" s="33"/>
      <c r="U108" s="33">
        <f>U94-U43</f>
        <v>0</v>
      </c>
      <c r="V108" s="33"/>
      <c r="W108" s="33"/>
      <c r="X108" s="11">
        <f t="shared" si="22"/>
        <v>0</v>
      </c>
      <c r="Y108" s="33"/>
      <c r="Z108" s="33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3:48" s="3" customFormat="1" ht="12" customHeight="1" hidden="1">
      <c r="C109" s="33"/>
      <c r="D109" s="33"/>
      <c r="E109" s="33"/>
      <c r="F109" s="101"/>
      <c r="G109" s="101"/>
      <c r="H109" s="101"/>
      <c r="I109" s="101"/>
      <c r="J109" s="101"/>
      <c r="K109" s="101"/>
      <c r="L109" s="101">
        <f>F109+I109</f>
        <v>0</v>
      </c>
      <c r="M109" s="101"/>
      <c r="N109" s="101"/>
      <c r="O109" s="101"/>
      <c r="P109" s="101"/>
      <c r="Q109" s="101"/>
      <c r="R109" s="33"/>
      <c r="S109" s="33"/>
      <c r="T109" s="33"/>
      <c r="U109" s="33"/>
      <c r="V109" s="33"/>
      <c r="W109" s="33"/>
      <c r="X109" s="11">
        <f t="shared" si="22"/>
        <v>0</v>
      </c>
      <c r="Y109" s="33"/>
      <c r="Z109" s="33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2:48" s="3" customFormat="1" ht="12" customHeight="1" hidden="1">
      <c r="B110" s="3" t="s">
        <v>82</v>
      </c>
      <c r="C110" s="33">
        <f>SUM(C106:C108)</f>
        <v>2531376</v>
      </c>
      <c r="D110" s="33"/>
      <c r="E110" s="33"/>
      <c r="F110" s="33">
        <f>SUM(F106:F108)</f>
        <v>18401</v>
      </c>
      <c r="G110" s="33"/>
      <c r="H110" s="33"/>
      <c r="I110" s="33">
        <f>SUM(I106:I108)</f>
        <v>6362</v>
      </c>
      <c r="J110" s="33"/>
      <c r="K110" s="33"/>
      <c r="L110" s="33">
        <f>SUM(L106:L108)</f>
        <v>31618</v>
      </c>
      <c r="M110" s="33"/>
      <c r="N110" s="33"/>
      <c r="O110" s="33">
        <f>SUM(O106:O108)</f>
        <v>36218</v>
      </c>
      <c r="P110" s="33"/>
      <c r="Q110" s="33"/>
      <c r="R110" s="33">
        <f>SUM(R106:R108)</f>
        <v>30893</v>
      </c>
      <c r="S110" s="33"/>
      <c r="T110" s="33"/>
      <c r="U110" s="33">
        <f>SUM(U106:U108)</f>
        <v>251939</v>
      </c>
      <c r="V110" s="33"/>
      <c r="W110" s="33"/>
      <c r="X110" s="11">
        <f t="shared" si="22"/>
        <v>2906807</v>
      </c>
      <c r="Y110" s="33"/>
      <c r="Z110" s="33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3:48" s="3" customFormat="1" ht="12" customHeight="1">
      <c r="C111" s="33"/>
      <c r="D111" s="33"/>
      <c r="E111" s="33"/>
      <c r="F111" s="101"/>
      <c r="G111" s="101"/>
      <c r="H111" s="101"/>
      <c r="I111" s="101"/>
      <c r="J111" s="101"/>
      <c r="K111" s="101"/>
      <c r="L111" s="101">
        <f>F111+I111</f>
        <v>0</v>
      </c>
      <c r="M111" s="101"/>
      <c r="N111" s="101"/>
      <c r="O111" s="101"/>
      <c r="P111" s="101"/>
      <c r="Q111" s="101"/>
      <c r="R111" s="33"/>
      <c r="S111" s="33"/>
      <c r="T111" s="33"/>
      <c r="U111" s="33"/>
      <c r="V111" s="33"/>
      <c r="W111" s="33"/>
      <c r="X111" s="33"/>
      <c r="Y111" s="33"/>
      <c r="Z111" s="33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3:48" s="3" customFormat="1" ht="12" customHeight="1">
      <c r="C112" s="33"/>
      <c r="D112" s="33"/>
      <c r="E112" s="33"/>
      <c r="F112" s="103"/>
      <c r="G112" s="103"/>
      <c r="H112" s="103"/>
      <c r="I112" s="101"/>
      <c r="J112" s="101"/>
      <c r="K112" s="101"/>
      <c r="L112" s="101">
        <f>F113+I112</f>
        <v>0</v>
      </c>
      <c r="M112" s="101"/>
      <c r="N112" s="101"/>
      <c r="O112" s="101"/>
      <c r="P112" s="101"/>
      <c r="Q112" s="101"/>
      <c r="R112" s="33"/>
      <c r="S112" s="33"/>
      <c r="T112" s="33"/>
      <c r="U112" s="33"/>
      <c r="V112" s="33"/>
      <c r="W112" s="33"/>
      <c r="X112" s="33"/>
      <c r="Y112" s="33"/>
      <c r="Z112" s="33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3:46" s="3" customFormat="1" ht="12" customHeight="1">
      <c r="C113" s="33"/>
      <c r="D113" s="33"/>
      <c r="E113" s="33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33">
        <f>C113+I113+L113+O113</f>
        <v>0</v>
      </c>
      <c r="S113" s="33"/>
      <c r="T113" s="33"/>
      <c r="U113" s="33"/>
      <c r="V113" s="33"/>
      <c r="W113" s="33"/>
      <c r="X113" s="9"/>
      <c r="Y113" s="33"/>
      <c r="Z113" s="33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3:46" s="3" customFormat="1" ht="12" customHeight="1">
      <c r="C114" s="33"/>
      <c r="D114" s="33"/>
      <c r="E114" s="33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33">
        <f>C114+I114+L114+O114</f>
        <v>0</v>
      </c>
      <c r="S114" s="33"/>
      <c r="T114" s="33"/>
      <c r="U114" s="33"/>
      <c r="V114" s="33"/>
      <c r="W114" s="33"/>
      <c r="X114" s="9"/>
      <c r="Y114" s="33"/>
      <c r="Z114" s="33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3:46" s="3" customFormat="1" ht="12" customHeight="1">
      <c r="C115" s="33"/>
      <c r="D115" s="33"/>
      <c r="E115" s="33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33">
        <f>C115+I115+L115+O115</f>
        <v>0</v>
      </c>
      <c r="S115" s="33"/>
      <c r="T115" s="33"/>
      <c r="U115" s="33"/>
      <c r="V115" s="33"/>
      <c r="W115" s="33"/>
      <c r="X115" s="9"/>
      <c r="Y115" s="33"/>
      <c r="Z115" s="33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3:48" s="3" customFormat="1" ht="12" customHeight="1">
      <c r="C116" s="33"/>
      <c r="D116" s="33"/>
      <c r="E116" s="33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33"/>
      <c r="S116" s="33"/>
      <c r="T116" s="33"/>
      <c r="U116" s="33"/>
      <c r="V116" s="33"/>
      <c r="W116" s="33"/>
      <c r="X116" s="33"/>
      <c r="Y116" s="33"/>
      <c r="Z116" s="33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3:48" s="3" customFormat="1" ht="12" customHeight="1">
      <c r="C117" s="33"/>
      <c r="D117" s="33"/>
      <c r="E117" s="33"/>
      <c r="F117" s="101"/>
      <c r="G117" s="101"/>
      <c r="H117" s="101"/>
      <c r="I117" s="101"/>
      <c r="J117" s="101"/>
      <c r="K117" s="101"/>
      <c r="L117" s="101">
        <f aca="true" t="shared" si="24" ref="L117:L180">F117+I117</f>
        <v>0</v>
      </c>
      <c r="M117" s="101"/>
      <c r="N117" s="101"/>
      <c r="O117" s="101"/>
      <c r="P117" s="101"/>
      <c r="Q117" s="101"/>
      <c r="R117" s="33"/>
      <c r="S117" s="33"/>
      <c r="T117" s="33"/>
      <c r="U117" s="33"/>
      <c r="V117" s="33"/>
      <c r="W117" s="33"/>
      <c r="X117" s="33"/>
      <c r="Y117" s="33"/>
      <c r="Z117" s="33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3:48" s="3" customFormat="1" ht="12" customHeight="1">
      <c r="C118" s="33"/>
      <c r="D118" s="33"/>
      <c r="E118" s="33"/>
      <c r="F118" s="101"/>
      <c r="G118" s="101"/>
      <c r="H118" s="101"/>
      <c r="I118" s="101"/>
      <c r="J118" s="101"/>
      <c r="K118" s="101"/>
      <c r="L118" s="101">
        <f t="shared" si="24"/>
        <v>0</v>
      </c>
      <c r="M118" s="101"/>
      <c r="N118" s="101"/>
      <c r="O118" s="101"/>
      <c r="P118" s="101"/>
      <c r="Q118" s="101"/>
      <c r="R118" s="33"/>
      <c r="S118" s="33"/>
      <c r="T118" s="33"/>
      <c r="U118" s="33"/>
      <c r="V118" s="33"/>
      <c r="W118" s="33"/>
      <c r="X118" s="33"/>
      <c r="Y118" s="33"/>
      <c r="Z118" s="33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3:48" s="3" customFormat="1" ht="12" customHeight="1">
      <c r="C119" s="33"/>
      <c r="D119" s="33"/>
      <c r="E119" s="33"/>
      <c r="F119" s="101"/>
      <c r="G119" s="101"/>
      <c r="H119" s="101"/>
      <c r="I119" s="101"/>
      <c r="J119" s="101"/>
      <c r="K119" s="101"/>
      <c r="L119" s="101">
        <f t="shared" si="24"/>
        <v>0</v>
      </c>
      <c r="M119" s="101"/>
      <c r="N119" s="101"/>
      <c r="O119" s="101"/>
      <c r="P119" s="101"/>
      <c r="Q119" s="101"/>
      <c r="R119" s="33"/>
      <c r="S119" s="33"/>
      <c r="T119" s="33"/>
      <c r="U119" s="33"/>
      <c r="V119" s="33"/>
      <c r="W119" s="33"/>
      <c r="X119" s="33"/>
      <c r="Y119" s="33"/>
      <c r="Z119" s="33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3:48" s="3" customFormat="1" ht="12" customHeight="1">
      <c r="C120" s="33"/>
      <c r="D120" s="33"/>
      <c r="E120" s="33"/>
      <c r="F120" s="101"/>
      <c r="G120" s="101"/>
      <c r="H120" s="101"/>
      <c r="I120" s="101"/>
      <c r="J120" s="101"/>
      <c r="K120" s="101"/>
      <c r="L120" s="101">
        <f t="shared" si="24"/>
        <v>0</v>
      </c>
      <c r="M120" s="101"/>
      <c r="N120" s="101"/>
      <c r="O120" s="101"/>
      <c r="P120" s="101"/>
      <c r="Q120" s="101"/>
      <c r="R120" s="33"/>
      <c r="S120" s="33"/>
      <c r="T120" s="33"/>
      <c r="U120" s="33"/>
      <c r="V120" s="33"/>
      <c r="W120" s="33"/>
      <c r="X120" s="33"/>
      <c r="Y120" s="33"/>
      <c r="Z120" s="33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3:48" s="3" customFormat="1" ht="12" customHeight="1">
      <c r="C121" s="33"/>
      <c r="D121" s="33"/>
      <c r="E121" s="33"/>
      <c r="F121" s="101"/>
      <c r="G121" s="101"/>
      <c r="H121" s="101"/>
      <c r="I121" s="101"/>
      <c r="J121" s="101"/>
      <c r="K121" s="101"/>
      <c r="L121" s="101">
        <f t="shared" si="24"/>
        <v>0</v>
      </c>
      <c r="M121" s="101"/>
      <c r="N121" s="101"/>
      <c r="O121" s="101"/>
      <c r="P121" s="101"/>
      <c r="Q121" s="101"/>
      <c r="R121" s="33"/>
      <c r="S121" s="33"/>
      <c r="T121" s="33"/>
      <c r="U121" s="33"/>
      <c r="V121" s="33"/>
      <c r="W121" s="33"/>
      <c r="X121" s="33"/>
      <c r="Y121" s="33"/>
      <c r="Z121" s="33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3:48" s="3" customFormat="1" ht="12" customHeight="1">
      <c r="C122" s="33"/>
      <c r="D122" s="33"/>
      <c r="E122" s="33"/>
      <c r="F122" s="101"/>
      <c r="G122" s="101"/>
      <c r="H122" s="101"/>
      <c r="I122" s="101"/>
      <c r="J122" s="101"/>
      <c r="K122" s="101"/>
      <c r="L122" s="101">
        <f t="shared" si="24"/>
        <v>0</v>
      </c>
      <c r="M122" s="101"/>
      <c r="N122" s="101"/>
      <c r="O122" s="101"/>
      <c r="P122" s="101"/>
      <c r="Q122" s="101"/>
      <c r="R122" s="33"/>
      <c r="S122" s="33"/>
      <c r="T122" s="33"/>
      <c r="U122" s="33"/>
      <c r="V122" s="33"/>
      <c r="W122" s="33"/>
      <c r="X122" s="33"/>
      <c r="Y122" s="33"/>
      <c r="Z122" s="33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3:48" s="3" customFormat="1" ht="12" customHeight="1">
      <c r="C123" s="33"/>
      <c r="D123" s="33"/>
      <c r="E123" s="33"/>
      <c r="F123" s="101"/>
      <c r="G123" s="101"/>
      <c r="H123" s="101"/>
      <c r="I123" s="101"/>
      <c r="J123" s="101"/>
      <c r="K123" s="101"/>
      <c r="L123" s="101">
        <f t="shared" si="24"/>
        <v>0</v>
      </c>
      <c r="M123" s="101"/>
      <c r="N123" s="101"/>
      <c r="O123" s="101"/>
      <c r="P123" s="101"/>
      <c r="Q123" s="101"/>
      <c r="R123" s="33"/>
      <c r="S123" s="33"/>
      <c r="T123" s="33"/>
      <c r="U123" s="33"/>
      <c r="V123" s="33"/>
      <c r="W123" s="33"/>
      <c r="X123" s="33"/>
      <c r="Y123" s="33"/>
      <c r="Z123" s="33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3:48" s="3" customFormat="1" ht="12" customHeight="1">
      <c r="C124" s="33"/>
      <c r="D124" s="33"/>
      <c r="E124" s="33"/>
      <c r="F124" s="101"/>
      <c r="G124" s="101"/>
      <c r="H124" s="101"/>
      <c r="I124" s="101"/>
      <c r="J124" s="101"/>
      <c r="K124" s="101"/>
      <c r="L124" s="101">
        <f t="shared" si="24"/>
        <v>0</v>
      </c>
      <c r="M124" s="101"/>
      <c r="N124" s="101"/>
      <c r="O124" s="101"/>
      <c r="P124" s="101"/>
      <c r="Q124" s="101"/>
      <c r="R124" s="33"/>
      <c r="S124" s="33"/>
      <c r="T124" s="33"/>
      <c r="U124" s="33"/>
      <c r="V124" s="33"/>
      <c r="W124" s="33"/>
      <c r="X124" s="33"/>
      <c r="Y124" s="33"/>
      <c r="Z124" s="33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3:48" s="3" customFormat="1" ht="12" customHeight="1">
      <c r="C125" s="33"/>
      <c r="D125" s="33"/>
      <c r="E125" s="33"/>
      <c r="F125" s="101"/>
      <c r="G125" s="101"/>
      <c r="H125" s="101"/>
      <c r="I125" s="101"/>
      <c r="J125" s="101"/>
      <c r="K125" s="101"/>
      <c r="L125" s="101">
        <f t="shared" si="24"/>
        <v>0</v>
      </c>
      <c r="M125" s="101"/>
      <c r="N125" s="101"/>
      <c r="O125" s="101"/>
      <c r="P125" s="101"/>
      <c r="Q125" s="101"/>
      <c r="R125" s="33"/>
      <c r="S125" s="33"/>
      <c r="T125" s="33"/>
      <c r="U125" s="33"/>
      <c r="V125" s="33"/>
      <c r="W125" s="33"/>
      <c r="X125" s="33"/>
      <c r="Y125" s="33"/>
      <c r="Z125" s="3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3:48" s="3" customFormat="1" ht="12" customHeight="1">
      <c r="C126" s="33"/>
      <c r="D126" s="33"/>
      <c r="E126" s="33"/>
      <c r="F126" s="101"/>
      <c r="G126" s="101"/>
      <c r="H126" s="101"/>
      <c r="I126" s="101"/>
      <c r="J126" s="101"/>
      <c r="K126" s="101"/>
      <c r="L126" s="101">
        <f t="shared" si="24"/>
        <v>0</v>
      </c>
      <c r="M126" s="101"/>
      <c r="N126" s="101"/>
      <c r="O126" s="101"/>
      <c r="P126" s="101"/>
      <c r="Q126" s="101"/>
      <c r="R126" s="33"/>
      <c r="S126" s="33"/>
      <c r="T126" s="33"/>
      <c r="U126" s="33"/>
      <c r="V126" s="33"/>
      <c r="W126" s="33"/>
      <c r="X126" s="33"/>
      <c r="Y126" s="33"/>
      <c r="Z126" s="33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3:48" s="3" customFormat="1" ht="12" customHeight="1">
      <c r="C127" s="33"/>
      <c r="D127" s="33"/>
      <c r="E127" s="33"/>
      <c r="F127" s="101"/>
      <c r="G127" s="101"/>
      <c r="H127" s="101"/>
      <c r="I127" s="101"/>
      <c r="J127" s="101"/>
      <c r="K127" s="101"/>
      <c r="L127" s="101">
        <f t="shared" si="24"/>
        <v>0</v>
      </c>
      <c r="M127" s="101"/>
      <c r="N127" s="101"/>
      <c r="O127" s="101"/>
      <c r="P127" s="101"/>
      <c r="Q127" s="101"/>
      <c r="R127" s="33"/>
      <c r="S127" s="33"/>
      <c r="T127" s="33"/>
      <c r="U127" s="33"/>
      <c r="V127" s="33"/>
      <c r="W127" s="33"/>
      <c r="X127" s="33"/>
      <c r="Y127" s="33"/>
      <c r="Z127" s="33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3:48" s="3" customFormat="1" ht="12" customHeight="1">
      <c r="C128" s="33"/>
      <c r="D128" s="33"/>
      <c r="E128" s="33"/>
      <c r="F128" s="101"/>
      <c r="G128" s="101"/>
      <c r="H128" s="101"/>
      <c r="I128" s="101"/>
      <c r="J128" s="101"/>
      <c r="K128" s="101"/>
      <c r="L128" s="101">
        <f t="shared" si="24"/>
        <v>0</v>
      </c>
      <c r="M128" s="101"/>
      <c r="N128" s="101"/>
      <c r="O128" s="101"/>
      <c r="P128" s="101"/>
      <c r="Q128" s="101"/>
      <c r="R128" s="33"/>
      <c r="S128" s="33"/>
      <c r="T128" s="33"/>
      <c r="U128" s="33"/>
      <c r="V128" s="33"/>
      <c r="W128" s="33"/>
      <c r="X128" s="33"/>
      <c r="Y128" s="33"/>
      <c r="Z128" s="33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3:48" s="3" customFormat="1" ht="12" customHeight="1">
      <c r="C129" s="33"/>
      <c r="D129" s="33"/>
      <c r="E129" s="33"/>
      <c r="F129" s="101"/>
      <c r="G129" s="101"/>
      <c r="H129" s="101"/>
      <c r="I129" s="101"/>
      <c r="J129" s="101"/>
      <c r="K129" s="101"/>
      <c r="L129" s="101">
        <f t="shared" si="24"/>
        <v>0</v>
      </c>
      <c r="M129" s="101"/>
      <c r="N129" s="101"/>
      <c r="O129" s="101"/>
      <c r="P129" s="101"/>
      <c r="Q129" s="101"/>
      <c r="R129" s="33"/>
      <c r="S129" s="33"/>
      <c r="T129" s="33"/>
      <c r="U129" s="33"/>
      <c r="V129" s="33"/>
      <c r="W129" s="33"/>
      <c r="X129" s="33"/>
      <c r="Y129" s="33"/>
      <c r="Z129" s="33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3:48" s="3" customFormat="1" ht="12" customHeight="1">
      <c r="C130" s="33"/>
      <c r="D130" s="33"/>
      <c r="E130" s="33"/>
      <c r="F130" s="101"/>
      <c r="G130" s="101"/>
      <c r="H130" s="101"/>
      <c r="I130" s="101"/>
      <c r="J130" s="101"/>
      <c r="K130" s="101"/>
      <c r="L130" s="101">
        <f t="shared" si="24"/>
        <v>0</v>
      </c>
      <c r="M130" s="101"/>
      <c r="N130" s="101"/>
      <c r="O130" s="101"/>
      <c r="P130" s="101"/>
      <c r="Q130" s="101"/>
      <c r="R130" s="33"/>
      <c r="S130" s="33"/>
      <c r="T130" s="33"/>
      <c r="U130" s="33"/>
      <c r="V130" s="33"/>
      <c r="W130" s="33"/>
      <c r="X130" s="33"/>
      <c r="Y130" s="33"/>
      <c r="Z130" s="33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3:48" s="3" customFormat="1" ht="12" customHeight="1">
      <c r="C131" s="33"/>
      <c r="D131" s="33"/>
      <c r="E131" s="33"/>
      <c r="F131" s="101"/>
      <c r="G131" s="101"/>
      <c r="H131" s="101"/>
      <c r="I131" s="101"/>
      <c r="J131" s="101"/>
      <c r="K131" s="101"/>
      <c r="L131" s="101">
        <f t="shared" si="24"/>
        <v>0</v>
      </c>
      <c r="M131" s="101"/>
      <c r="N131" s="101"/>
      <c r="O131" s="101"/>
      <c r="P131" s="101"/>
      <c r="Q131" s="101"/>
      <c r="R131" s="33"/>
      <c r="S131" s="33"/>
      <c r="T131" s="33"/>
      <c r="U131" s="33"/>
      <c r="V131" s="33"/>
      <c r="W131" s="33"/>
      <c r="X131" s="33"/>
      <c r="Y131" s="33"/>
      <c r="Z131" s="33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3:48" s="3" customFormat="1" ht="12" customHeight="1">
      <c r="C132" s="33"/>
      <c r="D132" s="33"/>
      <c r="E132" s="33"/>
      <c r="F132" s="101"/>
      <c r="G132" s="101"/>
      <c r="H132" s="101"/>
      <c r="I132" s="101"/>
      <c r="J132" s="101"/>
      <c r="K132" s="101"/>
      <c r="L132" s="101">
        <f t="shared" si="24"/>
        <v>0</v>
      </c>
      <c r="M132" s="101"/>
      <c r="N132" s="101"/>
      <c r="O132" s="101"/>
      <c r="P132" s="101"/>
      <c r="Q132" s="101"/>
      <c r="R132" s="33"/>
      <c r="S132" s="33"/>
      <c r="T132" s="33"/>
      <c r="U132" s="33"/>
      <c r="V132" s="33"/>
      <c r="W132" s="33"/>
      <c r="X132" s="33"/>
      <c r="Y132" s="33"/>
      <c r="Z132" s="33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3:48" s="3" customFormat="1" ht="12" customHeight="1">
      <c r="C133" s="33"/>
      <c r="D133" s="33"/>
      <c r="E133" s="33"/>
      <c r="F133" s="101"/>
      <c r="G133" s="101"/>
      <c r="H133" s="101"/>
      <c r="I133" s="101"/>
      <c r="J133" s="101"/>
      <c r="K133" s="101"/>
      <c r="L133" s="101">
        <f t="shared" si="24"/>
        <v>0</v>
      </c>
      <c r="M133" s="101"/>
      <c r="N133" s="101"/>
      <c r="O133" s="101"/>
      <c r="P133" s="101"/>
      <c r="Q133" s="101"/>
      <c r="R133" s="33"/>
      <c r="S133" s="33"/>
      <c r="T133" s="33"/>
      <c r="U133" s="33"/>
      <c r="V133" s="33"/>
      <c r="W133" s="33"/>
      <c r="X133" s="33"/>
      <c r="Y133" s="33"/>
      <c r="Z133" s="33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3:48" s="3" customFormat="1" ht="12" customHeight="1">
      <c r="C134" s="33"/>
      <c r="D134" s="33"/>
      <c r="E134" s="33"/>
      <c r="F134" s="101"/>
      <c r="G134" s="101"/>
      <c r="H134" s="101"/>
      <c r="I134" s="101"/>
      <c r="J134" s="101"/>
      <c r="K134" s="101"/>
      <c r="L134" s="101">
        <f t="shared" si="24"/>
        <v>0</v>
      </c>
      <c r="M134" s="101"/>
      <c r="N134" s="101"/>
      <c r="O134" s="101"/>
      <c r="P134" s="101"/>
      <c r="Q134" s="101"/>
      <c r="R134" s="33"/>
      <c r="S134" s="33"/>
      <c r="T134" s="33"/>
      <c r="U134" s="33"/>
      <c r="V134" s="33"/>
      <c r="W134" s="33"/>
      <c r="X134" s="33"/>
      <c r="Y134" s="33"/>
      <c r="Z134" s="33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3:48" s="3" customFormat="1" ht="12" customHeight="1">
      <c r="C135" s="33"/>
      <c r="D135" s="33"/>
      <c r="E135" s="33"/>
      <c r="F135" s="101"/>
      <c r="G135" s="101"/>
      <c r="H135" s="101"/>
      <c r="I135" s="101"/>
      <c r="J135" s="101"/>
      <c r="K135" s="101"/>
      <c r="L135" s="101">
        <f t="shared" si="24"/>
        <v>0</v>
      </c>
      <c r="M135" s="101"/>
      <c r="N135" s="101"/>
      <c r="O135" s="101"/>
      <c r="P135" s="101"/>
      <c r="Q135" s="101"/>
      <c r="R135" s="33"/>
      <c r="S135" s="33"/>
      <c r="T135" s="33"/>
      <c r="U135" s="33"/>
      <c r="V135" s="33"/>
      <c r="W135" s="33"/>
      <c r="X135" s="33"/>
      <c r="Y135" s="33"/>
      <c r="Z135" s="33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3:48" s="3" customFormat="1" ht="12" customHeight="1">
      <c r="C136" s="33"/>
      <c r="D136" s="33"/>
      <c r="E136" s="33"/>
      <c r="F136" s="101"/>
      <c r="G136" s="101"/>
      <c r="H136" s="101"/>
      <c r="I136" s="101"/>
      <c r="J136" s="101"/>
      <c r="K136" s="101"/>
      <c r="L136" s="101">
        <f t="shared" si="24"/>
        <v>0</v>
      </c>
      <c r="M136" s="101"/>
      <c r="N136" s="101"/>
      <c r="O136" s="101"/>
      <c r="P136" s="101"/>
      <c r="Q136" s="101"/>
      <c r="R136" s="33"/>
      <c r="S136" s="33"/>
      <c r="T136" s="33"/>
      <c r="U136" s="33"/>
      <c r="V136" s="33"/>
      <c r="W136" s="33"/>
      <c r="X136" s="33"/>
      <c r="Y136" s="33"/>
      <c r="Z136" s="33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3:48" s="3" customFormat="1" ht="12" customHeight="1">
      <c r="C137" s="33"/>
      <c r="D137" s="33"/>
      <c r="E137" s="33"/>
      <c r="F137" s="101"/>
      <c r="G137" s="101"/>
      <c r="H137" s="101"/>
      <c r="I137" s="101"/>
      <c r="J137" s="101"/>
      <c r="K137" s="101"/>
      <c r="L137" s="101">
        <f t="shared" si="24"/>
        <v>0</v>
      </c>
      <c r="M137" s="101"/>
      <c r="N137" s="101"/>
      <c r="O137" s="101"/>
      <c r="P137" s="101"/>
      <c r="Q137" s="101"/>
      <c r="R137" s="33"/>
      <c r="S137" s="33"/>
      <c r="T137" s="33"/>
      <c r="U137" s="33"/>
      <c r="V137" s="33"/>
      <c r="W137" s="33"/>
      <c r="X137" s="33"/>
      <c r="Y137" s="33"/>
      <c r="Z137" s="33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3:48" s="3" customFormat="1" ht="12" customHeight="1">
      <c r="C138" s="33"/>
      <c r="D138" s="33"/>
      <c r="E138" s="33"/>
      <c r="F138" s="101"/>
      <c r="G138" s="101"/>
      <c r="H138" s="101"/>
      <c r="I138" s="101"/>
      <c r="J138" s="101"/>
      <c r="K138" s="101"/>
      <c r="L138" s="101">
        <f t="shared" si="24"/>
        <v>0</v>
      </c>
      <c r="M138" s="101"/>
      <c r="N138" s="101"/>
      <c r="O138" s="101"/>
      <c r="P138" s="101"/>
      <c r="Q138" s="101"/>
      <c r="R138" s="33"/>
      <c r="S138" s="33"/>
      <c r="T138" s="33"/>
      <c r="U138" s="33"/>
      <c r="V138" s="33"/>
      <c r="W138" s="33"/>
      <c r="X138" s="33"/>
      <c r="Y138" s="33"/>
      <c r="Z138" s="33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3:48" s="3" customFormat="1" ht="12" customHeight="1">
      <c r="C139" s="33"/>
      <c r="D139" s="33"/>
      <c r="E139" s="33"/>
      <c r="F139" s="101"/>
      <c r="G139" s="101"/>
      <c r="H139" s="101"/>
      <c r="I139" s="101"/>
      <c r="J139" s="101"/>
      <c r="K139" s="101"/>
      <c r="L139" s="101">
        <f t="shared" si="24"/>
        <v>0</v>
      </c>
      <c r="M139" s="101"/>
      <c r="N139" s="101"/>
      <c r="O139" s="101"/>
      <c r="P139" s="101"/>
      <c r="Q139" s="101"/>
      <c r="R139" s="33"/>
      <c r="S139" s="33"/>
      <c r="T139" s="33"/>
      <c r="U139" s="33"/>
      <c r="V139" s="33"/>
      <c r="W139" s="33"/>
      <c r="X139" s="33"/>
      <c r="Y139" s="33"/>
      <c r="Z139" s="33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3:48" s="3" customFormat="1" ht="12" customHeight="1">
      <c r="C140" s="33"/>
      <c r="D140" s="33"/>
      <c r="E140" s="33"/>
      <c r="F140" s="101"/>
      <c r="G140" s="101"/>
      <c r="H140" s="101"/>
      <c r="I140" s="101"/>
      <c r="J140" s="101"/>
      <c r="K140" s="101"/>
      <c r="L140" s="101">
        <f t="shared" si="24"/>
        <v>0</v>
      </c>
      <c r="M140" s="101"/>
      <c r="N140" s="101"/>
      <c r="O140" s="101"/>
      <c r="P140" s="101"/>
      <c r="Q140" s="101"/>
      <c r="R140" s="33"/>
      <c r="S140" s="33"/>
      <c r="T140" s="33"/>
      <c r="U140" s="33"/>
      <c r="V140" s="33"/>
      <c r="W140" s="33"/>
      <c r="X140" s="33"/>
      <c r="Y140" s="33"/>
      <c r="Z140" s="33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3:48" s="3" customFormat="1" ht="12" customHeight="1">
      <c r="C141" s="33"/>
      <c r="D141" s="33"/>
      <c r="E141" s="33"/>
      <c r="F141" s="101"/>
      <c r="G141" s="101"/>
      <c r="H141" s="101"/>
      <c r="I141" s="101"/>
      <c r="J141" s="101"/>
      <c r="K141" s="101"/>
      <c r="L141" s="101">
        <f t="shared" si="24"/>
        <v>0</v>
      </c>
      <c r="M141" s="101"/>
      <c r="N141" s="101"/>
      <c r="O141" s="101"/>
      <c r="P141" s="101"/>
      <c r="Q141" s="101"/>
      <c r="R141" s="33"/>
      <c r="S141" s="33"/>
      <c r="T141" s="33"/>
      <c r="U141" s="33"/>
      <c r="V141" s="33"/>
      <c r="W141" s="33"/>
      <c r="X141" s="33"/>
      <c r="Y141" s="33"/>
      <c r="Z141" s="33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3:48" s="3" customFormat="1" ht="12" customHeight="1">
      <c r="C142" s="33"/>
      <c r="D142" s="33"/>
      <c r="E142" s="33"/>
      <c r="F142" s="101"/>
      <c r="G142" s="101"/>
      <c r="H142" s="101"/>
      <c r="I142" s="101"/>
      <c r="J142" s="101"/>
      <c r="K142" s="101"/>
      <c r="L142" s="101">
        <f t="shared" si="24"/>
        <v>0</v>
      </c>
      <c r="M142" s="101"/>
      <c r="N142" s="101"/>
      <c r="O142" s="101"/>
      <c r="P142" s="101"/>
      <c r="Q142" s="101"/>
      <c r="R142" s="33"/>
      <c r="S142" s="33"/>
      <c r="T142" s="33"/>
      <c r="U142" s="33"/>
      <c r="V142" s="33"/>
      <c r="W142" s="33"/>
      <c r="X142" s="33"/>
      <c r="Y142" s="33"/>
      <c r="Z142" s="3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3:48" s="3" customFormat="1" ht="12" customHeight="1">
      <c r="C143" s="33"/>
      <c r="D143" s="33"/>
      <c r="E143" s="33"/>
      <c r="F143" s="101"/>
      <c r="G143" s="101"/>
      <c r="H143" s="101"/>
      <c r="I143" s="101"/>
      <c r="J143" s="101"/>
      <c r="K143" s="101"/>
      <c r="L143" s="101">
        <f t="shared" si="24"/>
        <v>0</v>
      </c>
      <c r="M143" s="101"/>
      <c r="N143" s="101"/>
      <c r="O143" s="101"/>
      <c r="P143" s="101"/>
      <c r="Q143" s="101"/>
      <c r="R143" s="33"/>
      <c r="S143" s="33"/>
      <c r="T143" s="33"/>
      <c r="U143" s="33"/>
      <c r="V143" s="33"/>
      <c r="W143" s="33"/>
      <c r="X143" s="33"/>
      <c r="Y143" s="33"/>
      <c r="Z143" s="33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3:48" s="3" customFormat="1" ht="12" customHeight="1">
      <c r="C144" s="33"/>
      <c r="D144" s="33"/>
      <c r="E144" s="33"/>
      <c r="F144" s="101"/>
      <c r="G144" s="101"/>
      <c r="H144" s="101"/>
      <c r="I144" s="101"/>
      <c r="J144" s="101"/>
      <c r="K144" s="101"/>
      <c r="L144" s="101">
        <f t="shared" si="24"/>
        <v>0</v>
      </c>
      <c r="M144" s="101"/>
      <c r="N144" s="101"/>
      <c r="O144" s="101"/>
      <c r="P144" s="101"/>
      <c r="Q144" s="101"/>
      <c r="R144" s="33"/>
      <c r="S144" s="33"/>
      <c r="T144" s="33"/>
      <c r="U144" s="33"/>
      <c r="V144" s="33"/>
      <c r="W144" s="33"/>
      <c r="X144" s="33"/>
      <c r="Y144" s="33"/>
      <c r="Z144" s="33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3:48" s="3" customFormat="1" ht="12">
      <c r="C145" s="33"/>
      <c r="D145" s="33"/>
      <c r="E145" s="33"/>
      <c r="F145" s="101"/>
      <c r="G145" s="101"/>
      <c r="H145" s="101"/>
      <c r="I145" s="101"/>
      <c r="J145" s="101"/>
      <c r="K145" s="101"/>
      <c r="L145" s="101">
        <f t="shared" si="24"/>
        <v>0</v>
      </c>
      <c r="M145" s="101"/>
      <c r="N145" s="101"/>
      <c r="O145" s="101"/>
      <c r="P145" s="101"/>
      <c r="Q145" s="101"/>
      <c r="R145" s="33"/>
      <c r="S145" s="33"/>
      <c r="T145" s="33"/>
      <c r="U145" s="33"/>
      <c r="V145" s="33"/>
      <c r="W145" s="33"/>
      <c r="X145" s="33"/>
      <c r="Y145" s="33"/>
      <c r="Z145" s="3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3:48" s="3" customFormat="1" ht="12">
      <c r="C146" s="33"/>
      <c r="D146" s="33"/>
      <c r="E146" s="33"/>
      <c r="F146" s="101"/>
      <c r="G146" s="101"/>
      <c r="H146" s="101"/>
      <c r="I146" s="101"/>
      <c r="J146" s="101"/>
      <c r="K146" s="101"/>
      <c r="L146" s="101">
        <f t="shared" si="24"/>
        <v>0</v>
      </c>
      <c r="M146" s="101"/>
      <c r="N146" s="101"/>
      <c r="O146" s="101"/>
      <c r="P146" s="101"/>
      <c r="Q146" s="101"/>
      <c r="R146" s="33"/>
      <c r="S146" s="33"/>
      <c r="T146" s="33"/>
      <c r="U146" s="33"/>
      <c r="V146" s="33"/>
      <c r="W146" s="33"/>
      <c r="X146" s="33"/>
      <c r="Y146" s="33"/>
      <c r="Z146" s="33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3:48" s="3" customFormat="1" ht="12">
      <c r="C147" s="33"/>
      <c r="D147" s="33"/>
      <c r="E147" s="33"/>
      <c r="F147" s="101"/>
      <c r="G147" s="101"/>
      <c r="H147" s="101"/>
      <c r="I147" s="101"/>
      <c r="J147" s="101"/>
      <c r="K147" s="101"/>
      <c r="L147" s="101">
        <f t="shared" si="24"/>
        <v>0</v>
      </c>
      <c r="M147" s="101"/>
      <c r="N147" s="101"/>
      <c r="O147" s="101"/>
      <c r="P147" s="101"/>
      <c r="Q147" s="101"/>
      <c r="R147" s="33"/>
      <c r="S147" s="33"/>
      <c r="T147" s="33"/>
      <c r="U147" s="33"/>
      <c r="V147" s="33"/>
      <c r="W147" s="33"/>
      <c r="X147" s="33"/>
      <c r="Y147" s="33"/>
      <c r="Z147" s="33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3:48" s="3" customFormat="1" ht="12">
      <c r="C148" s="33"/>
      <c r="D148" s="33"/>
      <c r="E148" s="33"/>
      <c r="F148" s="101"/>
      <c r="G148" s="101"/>
      <c r="H148" s="101"/>
      <c r="I148" s="101"/>
      <c r="J148" s="101"/>
      <c r="K148" s="101"/>
      <c r="L148" s="101">
        <f t="shared" si="24"/>
        <v>0</v>
      </c>
      <c r="M148" s="101"/>
      <c r="N148" s="101"/>
      <c r="O148" s="101"/>
      <c r="P148" s="101"/>
      <c r="Q148" s="101"/>
      <c r="R148" s="33"/>
      <c r="S148" s="33"/>
      <c r="T148" s="33"/>
      <c r="U148" s="33"/>
      <c r="V148" s="33"/>
      <c r="W148" s="33"/>
      <c r="X148" s="33"/>
      <c r="Y148" s="33"/>
      <c r="Z148" s="33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3:48" s="3" customFormat="1" ht="12">
      <c r="C149" s="33"/>
      <c r="D149" s="33"/>
      <c r="E149" s="33"/>
      <c r="F149" s="101"/>
      <c r="G149" s="101"/>
      <c r="H149" s="101"/>
      <c r="I149" s="101"/>
      <c r="J149" s="101"/>
      <c r="K149" s="101"/>
      <c r="L149" s="101">
        <f t="shared" si="24"/>
        <v>0</v>
      </c>
      <c r="M149" s="101"/>
      <c r="N149" s="101"/>
      <c r="O149" s="101"/>
      <c r="P149" s="101"/>
      <c r="Q149" s="101"/>
      <c r="R149" s="33"/>
      <c r="S149" s="33"/>
      <c r="T149" s="33"/>
      <c r="U149" s="33"/>
      <c r="V149" s="33"/>
      <c r="W149" s="33"/>
      <c r="X149" s="33"/>
      <c r="Y149" s="33"/>
      <c r="Z149" s="33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3:48" s="3" customFormat="1" ht="11.25">
      <c r="C150" s="9"/>
      <c r="D150" s="9"/>
      <c r="E150" s="9"/>
      <c r="F150" s="102"/>
      <c r="G150" s="102"/>
      <c r="H150" s="102"/>
      <c r="I150" s="102"/>
      <c r="J150" s="102"/>
      <c r="K150" s="102"/>
      <c r="L150" s="102">
        <f t="shared" si="24"/>
        <v>0</v>
      </c>
      <c r="M150" s="102"/>
      <c r="N150" s="102"/>
      <c r="O150" s="102"/>
      <c r="P150" s="102"/>
      <c r="Q150" s="102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3:48" s="3" customFormat="1" ht="11.25">
      <c r="C151" s="9"/>
      <c r="D151" s="9"/>
      <c r="E151" s="9"/>
      <c r="F151" s="102"/>
      <c r="G151" s="102"/>
      <c r="H151" s="102"/>
      <c r="I151" s="102"/>
      <c r="J151" s="102"/>
      <c r="K151" s="102"/>
      <c r="L151" s="102">
        <f t="shared" si="24"/>
        <v>0</v>
      </c>
      <c r="M151" s="102"/>
      <c r="N151" s="102"/>
      <c r="O151" s="102"/>
      <c r="P151" s="102"/>
      <c r="Q151" s="102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3:48" s="3" customFormat="1" ht="11.25">
      <c r="C152" s="9"/>
      <c r="D152" s="9"/>
      <c r="E152" s="9"/>
      <c r="F152" s="102"/>
      <c r="G152" s="102"/>
      <c r="H152" s="102"/>
      <c r="I152" s="102"/>
      <c r="J152" s="102"/>
      <c r="K152" s="102"/>
      <c r="L152" s="102">
        <f t="shared" si="24"/>
        <v>0</v>
      </c>
      <c r="M152" s="102"/>
      <c r="N152" s="102"/>
      <c r="O152" s="102"/>
      <c r="P152" s="102"/>
      <c r="Q152" s="102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3:48" s="3" customFormat="1" ht="11.25">
      <c r="C153" s="9"/>
      <c r="D153" s="9"/>
      <c r="E153" s="9"/>
      <c r="F153" s="102"/>
      <c r="G153" s="102"/>
      <c r="H153" s="102"/>
      <c r="I153" s="102"/>
      <c r="J153" s="102"/>
      <c r="K153" s="102"/>
      <c r="L153" s="102">
        <f t="shared" si="24"/>
        <v>0</v>
      </c>
      <c r="M153" s="102"/>
      <c r="N153" s="102"/>
      <c r="O153" s="102"/>
      <c r="P153" s="102"/>
      <c r="Q153" s="102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3:48" s="3" customFormat="1" ht="11.25">
      <c r="C154" s="9"/>
      <c r="D154" s="9"/>
      <c r="E154" s="9"/>
      <c r="F154" s="102"/>
      <c r="G154" s="102"/>
      <c r="H154" s="102"/>
      <c r="I154" s="102"/>
      <c r="J154" s="102"/>
      <c r="K154" s="102"/>
      <c r="L154" s="102">
        <f t="shared" si="24"/>
        <v>0</v>
      </c>
      <c r="M154" s="102"/>
      <c r="N154" s="102"/>
      <c r="O154" s="102"/>
      <c r="P154" s="102"/>
      <c r="Q154" s="102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3:48" s="3" customFormat="1" ht="11.25">
      <c r="C155" s="9"/>
      <c r="D155" s="9"/>
      <c r="E155" s="9"/>
      <c r="F155" s="102"/>
      <c r="G155" s="102"/>
      <c r="H155" s="102"/>
      <c r="I155" s="102"/>
      <c r="J155" s="102"/>
      <c r="K155" s="102"/>
      <c r="L155" s="102">
        <f t="shared" si="24"/>
        <v>0</v>
      </c>
      <c r="M155" s="102"/>
      <c r="N155" s="102"/>
      <c r="O155" s="102"/>
      <c r="P155" s="102"/>
      <c r="Q155" s="102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3:48" s="3" customFormat="1" ht="11.25">
      <c r="C156" s="9"/>
      <c r="D156" s="9"/>
      <c r="E156" s="9"/>
      <c r="F156" s="102"/>
      <c r="G156" s="102"/>
      <c r="H156" s="102"/>
      <c r="I156" s="102"/>
      <c r="J156" s="102"/>
      <c r="K156" s="102"/>
      <c r="L156" s="102">
        <f t="shared" si="24"/>
        <v>0</v>
      </c>
      <c r="M156" s="102"/>
      <c r="N156" s="102"/>
      <c r="O156" s="102"/>
      <c r="P156" s="102"/>
      <c r="Q156" s="102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3:48" s="3" customFormat="1" ht="11.25">
      <c r="C157" s="9"/>
      <c r="D157" s="9"/>
      <c r="E157" s="9"/>
      <c r="F157" s="102"/>
      <c r="G157" s="102"/>
      <c r="H157" s="102"/>
      <c r="I157" s="102"/>
      <c r="J157" s="102"/>
      <c r="K157" s="102"/>
      <c r="L157" s="102">
        <f t="shared" si="24"/>
        <v>0</v>
      </c>
      <c r="M157" s="102"/>
      <c r="N157" s="102"/>
      <c r="O157" s="102"/>
      <c r="P157" s="102"/>
      <c r="Q157" s="102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3:48" s="3" customFormat="1" ht="11.25">
      <c r="C158" s="9"/>
      <c r="D158" s="9"/>
      <c r="E158" s="9"/>
      <c r="F158" s="102"/>
      <c r="G158" s="102"/>
      <c r="H158" s="102"/>
      <c r="I158" s="102"/>
      <c r="J158" s="102"/>
      <c r="K158" s="102"/>
      <c r="L158" s="102">
        <f t="shared" si="24"/>
        <v>0</v>
      </c>
      <c r="M158" s="102"/>
      <c r="N158" s="102"/>
      <c r="O158" s="102"/>
      <c r="P158" s="102"/>
      <c r="Q158" s="102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3:48" s="3" customFormat="1" ht="11.25">
      <c r="C159" s="9"/>
      <c r="D159" s="9"/>
      <c r="E159" s="9"/>
      <c r="F159" s="102"/>
      <c r="G159" s="102"/>
      <c r="H159" s="102"/>
      <c r="I159" s="102"/>
      <c r="J159" s="102"/>
      <c r="K159" s="102"/>
      <c r="L159" s="102">
        <f t="shared" si="24"/>
        <v>0</v>
      </c>
      <c r="M159" s="102"/>
      <c r="N159" s="102"/>
      <c r="O159" s="102"/>
      <c r="P159" s="102"/>
      <c r="Q159" s="102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3:48" s="3" customFormat="1" ht="11.25">
      <c r="C160" s="9"/>
      <c r="D160" s="9"/>
      <c r="E160" s="9"/>
      <c r="F160" s="102"/>
      <c r="G160" s="102"/>
      <c r="H160" s="102"/>
      <c r="I160" s="102"/>
      <c r="J160" s="102"/>
      <c r="K160" s="102"/>
      <c r="L160" s="102">
        <f t="shared" si="24"/>
        <v>0</v>
      </c>
      <c r="M160" s="102"/>
      <c r="N160" s="102"/>
      <c r="O160" s="102"/>
      <c r="P160" s="102"/>
      <c r="Q160" s="102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3:48" s="3" customFormat="1" ht="11.25">
      <c r="C161" s="9"/>
      <c r="D161" s="9"/>
      <c r="E161" s="9"/>
      <c r="F161" s="102"/>
      <c r="G161" s="102"/>
      <c r="H161" s="102"/>
      <c r="I161" s="102"/>
      <c r="J161" s="102"/>
      <c r="K161" s="102"/>
      <c r="L161" s="102">
        <f t="shared" si="24"/>
        <v>0</v>
      </c>
      <c r="M161" s="102"/>
      <c r="N161" s="102"/>
      <c r="O161" s="102"/>
      <c r="P161" s="102"/>
      <c r="Q161" s="102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3:48" s="3" customFormat="1" ht="11.25">
      <c r="C162" s="9"/>
      <c r="D162" s="9"/>
      <c r="E162" s="9"/>
      <c r="F162" s="102"/>
      <c r="G162" s="102"/>
      <c r="H162" s="102"/>
      <c r="I162" s="102"/>
      <c r="J162" s="102"/>
      <c r="K162" s="102"/>
      <c r="L162" s="102">
        <f t="shared" si="24"/>
        <v>0</v>
      </c>
      <c r="M162" s="102"/>
      <c r="N162" s="102"/>
      <c r="O162" s="102"/>
      <c r="P162" s="102"/>
      <c r="Q162" s="102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3:48" s="3" customFormat="1" ht="11.25">
      <c r="C163" s="9"/>
      <c r="D163" s="9"/>
      <c r="E163" s="9"/>
      <c r="F163" s="102"/>
      <c r="G163" s="102"/>
      <c r="H163" s="102"/>
      <c r="I163" s="102"/>
      <c r="J163" s="102"/>
      <c r="K163" s="102"/>
      <c r="L163" s="102">
        <f t="shared" si="24"/>
        <v>0</v>
      </c>
      <c r="M163" s="102"/>
      <c r="N163" s="102"/>
      <c r="O163" s="102"/>
      <c r="P163" s="102"/>
      <c r="Q163" s="102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3:48" s="3" customFormat="1" ht="11.25">
      <c r="C164" s="9"/>
      <c r="D164" s="9"/>
      <c r="E164" s="9"/>
      <c r="F164" s="102"/>
      <c r="G164" s="102"/>
      <c r="H164" s="102"/>
      <c r="I164" s="102"/>
      <c r="J164" s="102"/>
      <c r="K164" s="102"/>
      <c r="L164" s="102">
        <f t="shared" si="24"/>
        <v>0</v>
      </c>
      <c r="M164" s="102"/>
      <c r="N164" s="102"/>
      <c r="O164" s="102"/>
      <c r="P164" s="102"/>
      <c r="Q164" s="102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3:48" s="3" customFormat="1" ht="11.25">
      <c r="C165" s="9"/>
      <c r="D165" s="9"/>
      <c r="E165" s="9"/>
      <c r="F165" s="102"/>
      <c r="G165" s="102"/>
      <c r="H165" s="102"/>
      <c r="I165" s="102"/>
      <c r="J165" s="102"/>
      <c r="K165" s="102"/>
      <c r="L165" s="102">
        <f t="shared" si="24"/>
        <v>0</v>
      </c>
      <c r="M165" s="102"/>
      <c r="N165" s="102"/>
      <c r="O165" s="102"/>
      <c r="P165" s="102"/>
      <c r="Q165" s="102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3:48" s="3" customFormat="1" ht="11.25">
      <c r="C166" s="9"/>
      <c r="D166" s="9"/>
      <c r="E166" s="9"/>
      <c r="F166" s="102"/>
      <c r="G166" s="102"/>
      <c r="H166" s="102"/>
      <c r="I166" s="102"/>
      <c r="J166" s="102"/>
      <c r="K166" s="102"/>
      <c r="L166" s="102">
        <f t="shared" si="24"/>
        <v>0</v>
      </c>
      <c r="M166" s="102"/>
      <c r="N166" s="102"/>
      <c r="O166" s="102"/>
      <c r="P166" s="102"/>
      <c r="Q166" s="102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3:48" s="3" customFormat="1" ht="11.25">
      <c r="C167" s="9"/>
      <c r="D167" s="9"/>
      <c r="E167" s="9"/>
      <c r="F167" s="102"/>
      <c r="G167" s="102"/>
      <c r="H167" s="102"/>
      <c r="I167" s="102"/>
      <c r="J167" s="102"/>
      <c r="K167" s="102"/>
      <c r="L167" s="102">
        <f t="shared" si="24"/>
        <v>0</v>
      </c>
      <c r="M167" s="102"/>
      <c r="N167" s="102"/>
      <c r="O167" s="102"/>
      <c r="P167" s="102"/>
      <c r="Q167" s="102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3:48" s="3" customFormat="1" ht="11.25">
      <c r="C168" s="9"/>
      <c r="D168" s="9"/>
      <c r="E168" s="9"/>
      <c r="F168" s="102"/>
      <c r="G168" s="102"/>
      <c r="H168" s="102"/>
      <c r="I168" s="102"/>
      <c r="J168" s="102"/>
      <c r="K168" s="102"/>
      <c r="L168" s="102">
        <f t="shared" si="24"/>
        <v>0</v>
      </c>
      <c r="M168" s="102"/>
      <c r="N168" s="102"/>
      <c r="O168" s="102"/>
      <c r="P168" s="102"/>
      <c r="Q168" s="102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3:48" s="3" customFormat="1" ht="11.25">
      <c r="C169" s="9"/>
      <c r="D169" s="9"/>
      <c r="E169" s="9"/>
      <c r="F169" s="102"/>
      <c r="G169" s="102"/>
      <c r="H169" s="102"/>
      <c r="I169" s="102"/>
      <c r="J169" s="102"/>
      <c r="K169" s="102"/>
      <c r="L169" s="102">
        <f t="shared" si="24"/>
        <v>0</v>
      </c>
      <c r="M169" s="102"/>
      <c r="N169" s="102"/>
      <c r="O169" s="102"/>
      <c r="P169" s="102"/>
      <c r="Q169" s="102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3:48" s="3" customFormat="1" ht="11.25">
      <c r="C170" s="9"/>
      <c r="D170" s="9"/>
      <c r="E170" s="9"/>
      <c r="F170" s="102"/>
      <c r="G170" s="102"/>
      <c r="H170" s="102"/>
      <c r="I170" s="102"/>
      <c r="J170" s="102"/>
      <c r="K170" s="102"/>
      <c r="L170" s="102">
        <f t="shared" si="24"/>
        <v>0</v>
      </c>
      <c r="M170" s="102"/>
      <c r="N170" s="102"/>
      <c r="O170" s="102"/>
      <c r="P170" s="102"/>
      <c r="Q170" s="102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3:48" s="3" customFormat="1" ht="11.25">
      <c r="C171" s="9"/>
      <c r="D171" s="9"/>
      <c r="E171" s="9"/>
      <c r="F171" s="102"/>
      <c r="G171" s="102"/>
      <c r="H171" s="102"/>
      <c r="I171" s="102"/>
      <c r="J171" s="102"/>
      <c r="K171" s="102"/>
      <c r="L171" s="102">
        <f t="shared" si="24"/>
        <v>0</v>
      </c>
      <c r="M171" s="102"/>
      <c r="N171" s="102"/>
      <c r="O171" s="102"/>
      <c r="P171" s="102"/>
      <c r="Q171" s="102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3:48" s="3" customFormat="1" ht="11.25">
      <c r="C172" s="9"/>
      <c r="D172" s="9"/>
      <c r="E172" s="9"/>
      <c r="F172" s="102"/>
      <c r="G172" s="102"/>
      <c r="H172" s="102"/>
      <c r="I172" s="102"/>
      <c r="J172" s="102"/>
      <c r="K172" s="102"/>
      <c r="L172" s="102">
        <f t="shared" si="24"/>
        <v>0</v>
      </c>
      <c r="M172" s="102"/>
      <c r="N172" s="102"/>
      <c r="O172" s="102"/>
      <c r="P172" s="102"/>
      <c r="Q172" s="102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3:48" s="3" customFormat="1" ht="12.75">
      <c r="C173" s="9"/>
      <c r="D173" s="9"/>
      <c r="E173" s="9"/>
      <c r="F173" s="102"/>
      <c r="G173" s="102"/>
      <c r="H173" s="102"/>
      <c r="I173" s="102"/>
      <c r="J173" s="102"/>
      <c r="K173" s="102"/>
      <c r="L173" s="102">
        <f t="shared" si="24"/>
        <v>0</v>
      </c>
      <c r="M173" s="102"/>
      <c r="N173" s="102"/>
      <c r="O173" s="102"/>
      <c r="P173" s="102"/>
      <c r="Q173" s="102"/>
      <c r="R173" s="9"/>
      <c r="S173" s="9"/>
      <c r="T173" s="9"/>
      <c r="U173" s="9"/>
      <c r="V173" s="9"/>
      <c r="W173" s="9"/>
      <c r="X173" s="9"/>
      <c r="Y173" s="9"/>
      <c r="Z173" s="9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3:48" s="3" customFormat="1" ht="12.75">
      <c r="C174" s="9"/>
      <c r="D174" s="9"/>
      <c r="E174" s="9"/>
      <c r="F174" s="102"/>
      <c r="G174" s="102"/>
      <c r="H174" s="102"/>
      <c r="I174" s="102"/>
      <c r="J174" s="102"/>
      <c r="K174" s="102"/>
      <c r="L174" s="102">
        <f t="shared" si="24"/>
        <v>0</v>
      </c>
      <c r="M174" s="102"/>
      <c r="N174" s="102"/>
      <c r="O174" s="102"/>
      <c r="P174" s="102"/>
      <c r="Q174" s="102"/>
      <c r="R174" s="9"/>
      <c r="S174" s="9"/>
      <c r="T174" s="9"/>
      <c r="U174" s="9"/>
      <c r="V174" s="9"/>
      <c r="W174" s="9"/>
      <c r="X174" s="9"/>
      <c r="Y174" s="9"/>
      <c r="Z174" s="9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3:48" s="3" customFormat="1" ht="12.75">
      <c r="C175" s="9"/>
      <c r="D175" s="9"/>
      <c r="E175" s="9"/>
      <c r="F175" s="102"/>
      <c r="G175" s="102"/>
      <c r="H175" s="102"/>
      <c r="I175" s="102"/>
      <c r="J175" s="102"/>
      <c r="K175" s="102"/>
      <c r="L175" s="102">
        <f t="shared" si="24"/>
        <v>0</v>
      </c>
      <c r="M175" s="102"/>
      <c r="N175" s="102"/>
      <c r="O175" s="102"/>
      <c r="P175" s="102"/>
      <c r="Q175" s="102"/>
      <c r="R175" s="9"/>
      <c r="S175" s="9"/>
      <c r="T175" s="9"/>
      <c r="U175" s="9"/>
      <c r="V175" s="9"/>
      <c r="W175" s="9"/>
      <c r="X175" s="9"/>
      <c r="Y175" s="9"/>
      <c r="Z175" s="9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3:48" s="3" customFormat="1" ht="12.75">
      <c r="C176" s="9"/>
      <c r="D176" s="9"/>
      <c r="E176" s="9"/>
      <c r="F176" s="102"/>
      <c r="G176" s="102"/>
      <c r="H176" s="102"/>
      <c r="I176" s="102"/>
      <c r="J176" s="102"/>
      <c r="K176" s="102"/>
      <c r="L176" s="102">
        <f t="shared" si="24"/>
        <v>0</v>
      </c>
      <c r="M176" s="102"/>
      <c r="N176" s="102"/>
      <c r="O176" s="102"/>
      <c r="P176" s="102"/>
      <c r="Q176" s="102"/>
      <c r="R176" s="9"/>
      <c r="S176" s="9"/>
      <c r="T176" s="9"/>
      <c r="U176" s="9"/>
      <c r="V176" s="9"/>
      <c r="W176" s="9"/>
      <c r="X176" s="9"/>
      <c r="Y176" s="9"/>
      <c r="Z176" s="9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3:48" s="3" customFormat="1" ht="12.75">
      <c r="C177" s="9"/>
      <c r="D177" s="9"/>
      <c r="E177" s="9"/>
      <c r="F177" s="102"/>
      <c r="G177" s="102"/>
      <c r="H177" s="102"/>
      <c r="I177" s="102"/>
      <c r="J177" s="102"/>
      <c r="K177" s="102"/>
      <c r="L177" s="102">
        <f t="shared" si="24"/>
        <v>0</v>
      </c>
      <c r="M177" s="102"/>
      <c r="N177" s="102"/>
      <c r="O177" s="102"/>
      <c r="P177" s="102"/>
      <c r="Q177" s="102"/>
      <c r="R177" s="9"/>
      <c r="S177" s="9"/>
      <c r="T177" s="9"/>
      <c r="U177" s="9"/>
      <c r="V177" s="9"/>
      <c r="W177" s="9"/>
      <c r="X177" s="9"/>
      <c r="Y177" s="9"/>
      <c r="Z177" s="9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3:48" s="3" customFormat="1" ht="12.75">
      <c r="C178" s="9"/>
      <c r="D178" s="9"/>
      <c r="E178" s="9"/>
      <c r="F178" s="102"/>
      <c r="G178" s="102"/>
      <c r="H178" s="102"/>
      <c r="I178" s="102"/>
      <c r="J178" s="102"/>
      <c r="K178" s="102"/>
      <c r="L178" s="102">
        <f t="shared" si="24"/>
        <v>0</v>
      </c>
      <c r="M178" s="102"/>
      <c r="N178" s="102"/>
      <c r="O178" s="102"/>
      <c r="P178" s="102"/>
      <c r="Q178" s="102"/>
      <c r="R178" s="9"/>
      <c r="S178" s="9"/>
      <c r="T178" s="9"/>
      <c r="U178" s="9"/>
      <c r="V178" s="9"/>
      <c r="W178" s="9"/>
      <c r="X178" s="9"/>
      <c r="Y178" s="9"/>
      <c r="Z178" s="9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3:48" s="3" customFormat="1" ht="12.75">
      <c r="C179" s="9"/>
      <c r="D179" s="9"/>
      <c r="E179" s="9"/>
      <c r="F179" s="102"/>
      <c r="G179" s="102"/>
      <c r="H179" s="102"/>
      <c r="I179" s="102"/>
      <c r="J179" s="102"/>
      <c r="K179" s="102"/>
      <c r="L179" s="102">
        <f t="shared" si="24"/>
        <v>0</v>
      </c>
      <c r="M179" s="102"/>
      <c r="N179" s="102"/>
      <c r="O179" s="102"/>
      <c r="P179" s="102"/>
      <c r="Q179" s="102"/>
      <c r="R179" s="9"/>
      <c r="S179" s="9"/>
      <c r="T179" s="9"/>
      <c r="U179" s="9"/>
      <c r="V179" s="9"/>
      <c r="W179" s="9"/>
      <c r="X179" s="9"/>
      <c r="Y179" s="9"/>
      <c r="Z179" s="9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3:48" s="3" customFormat="1" ht="12.75">
      <c r="C180" s="9"/>
      <c r="D180" s="9"/>
      <c r="E180" s="9"/>
      <c r="F180" s="102"/>
      <c r="G180" s="102"/>
      <c r="H180" s="102"/>
      <c r="I180" s="102"/>
      <c r="J180" s="102"/>
      <c r="K180" s="102"/>
      <c r="L180" s="102">
        <f t="shared" si="24"/>
        <v>0</v>
      </c>
      <c r="M180" s="102"/>
      <c r="N180" s="102"/>
      <c r="O180" s="102"/>
      <c r="P180" s="102"/>
      <c r="Q180" s="102"/>
      <c r="R180" s="9"/>
      <c r="S180" s="9"/>
      <c r="T180" s="9"/>
      <c r="U180" s="9"/>
      <c r="V180" s="9"/>
      <c r="W180" s="9"/>
      <c r="X180" s="9"/>
      <c r="Y180" s="9"/>
      <c r="Z180" s="9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3:48" s="3" customFormat="1" ht="12.75">
      <c r="C181" s="9"/>
      <c r="D181" s="9"/>
      <c r="E181" s="9"/>
      <c r="F181" s="102"/>
      <c r="G181" s="102"/>
      <c r="H181" s="102"/>
      <c r="I181" s="102"/>
      <c r="J181" s="102"/>
      <c r="K181" s="102"/>
      <c r="L181" s="102">
        <f aca="true" t="shared" si="25" ref="L181:L244">F181+I181</f>
        <v>0</v>
      </c>
      <c r="M181" s="102"/>
      <c r="N181" s="102"/>
      <c r="O181" s="102"/>
      <c r="P181" s="102"/>
      <c r="Q181" s="102"/>
      <c r="R181" s="9"/>
      <c r="S181" s="9"/>
      <c r="T181" s="9"/>
      <c r="U181" s="9"/>
      <c r="V181" s="9"/>
      <c r="W181" s="9"/>
      <c r="X181" s="9"/>
      <c r="Y181" s="9"/>
      <c r="Z181" s="9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3:48" s="3" customFormat="1" ht="12.75">
      <c r="C182" s="9"/>
      <c r="D182" s="9"/>
      <c r="E182" s="9"/>
      <c r="F182" s="102"/>
      <c r="G182" s="102"/>
      <c r="H182" s="102"/>
      <c r="I182" s="102"/>
      <c r="J182" s="102"/>
      <c r="K182" s="102"/>
      <c r="L182" s="102">
        <f t="shared" si="25"/>
        <v>0</v>
      </c>
      <c r="M182" s="102"/>
      <c r="N182" s="102"/>
      <c r="O182" s="102"/>
      <c r="P182" s="102"/>
      <c r="Q182" s="102"/>
      <c r="R182" s="9"/>
      <c r="S182" s="9"/>
      <c r="T182" s="9"/>
      <c r="U182" s="9"/>
      <c r="V182" s="9"/>
      <c r="W182" s="9"/>
      <c r="X182" s="9"/>
      <c r="Y182" s="9"/>
      <c r="Z182" s="9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3:48" s="3" customFormat="1" ht="12.75">
      <c r="C183" s="9"/>
      <c r="D183" s="9"/>
      <c r="E183" s="9"/>
      <c r="F183" s="102"/>
      <c r="G183" s="102"/>
      <c r="H183" s="102"/>
      <c r="I183" s="102"/>
      <c r="J183" s="102"/>
      <c r="K183" s="102"/>
      <c r="L183" s="102">
        <f t="shared" si="25"/>
        <v>0</v>
      </c>
      <c r="M183" s="102"/>
      <c r="N183" s="102"/>
      <c r="O183" s="102"/>
      <c r="P183" s="102"/>
      <c r="Q183" s="102"/>
      <c r="R183" s="9"/>
      <c r="S183" s="9"/>
      <c r="T183" s="9"/>
      <c r="U183" s="9"/>
      <c r="V183" s="9"/>
      <c r="W183" s="9"/>
      <c r="X183" s="9"/>
      <c r="Y183" s="9"/>
      <c r="Z183" s="9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3:48" s="3" customFormat="1" ht="12.75">
      <c r="C184" s="9"/>
      <c r="D184" s="9"/>
      <c r="E184" s="9"/>
      <c r="F184" s="102"/>
      <c r="G184" s="102"/>
      <c r="H184" s="102"/>
      <c r="I184" s="102"/>
      <c r="J184" s="102"/>
      <c r="K184" s="102"/>
      <c r="L184" s="102">
        <f t="shared" si="25"/>
        <v>0</v>
      </c>
      <c r="M184" s="102"/>
      <c r="N184" s="102"/>
      <c r="O184" s="102"/>
      <c r="P184" s="102"/>
      <c r="Q184" s="102"/>
      <c r="R184" s="9"/>
      <c r="S184" s="9"/>
      <c r="T184" s="9"/>
      <c r="U184" s="9"/>
      <c r="V184" s="9"/>
      <c r="W184" s="9"/>
      <c r="X184" s="9"/>
      <c r="Y184" s="9"/>
      <c r="Z184" s="9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3:48" s="3" customFormat="1" ht="12.75">
      <c r="C185" s="9"/>
      <c r="D185" s="9"/>
      <c r="E185" s="9"/>
      <c r="F185" s="102"/>
      <c r="G185" s="102"/>
      <c r="H185" s="102"/>
      <c r="I185" s="102"/>
      <c r="J185" s="102"/>
      <c r="K185" s="102"/>
      <c r="L185" s="102">
        <f t="shared" si="25"/>
        <v>0</v>
      </c>
      <c r="M185" s="102"/>
      <c r="N185" s="102"/>
      <c r="O185" s="102"/>
      <c r="P185" s="102"/>
      <c r="Q185" s="102"/>
      <c r="R185" s="9"/>
      <c r="S185" s="9"/>
      <c r="T185" s="9"/>
      <c r="U185" s="9"/>
      <c r="V185" s="9"/>
      <c r="W185" s="9"/>
      <c r="X185" s="9"/>
      <c r="Y185" s="9"/>
      <c r="Z185" s="9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3:48" s="3" customFormat="1" ht="12.75">
      <c r="C186" s="9"/>
      <c r="D186" s="9"/>
      <c r="E186" s="9"/>
      <c r="F186" s="102"/>
      <c r="G186" s="102"/>
      <c r="H186" s="102"/>
      <c r="I186" s="102"/>
      <c r="J186" s="102"/>
      <c r="K186" s="102"/>
      <c r="L186" s="102">
        <f t="shared" si="25"/>
        <v>0</v>
      </c>
      <c r="M186" s="102"/>
      <c r="N186" s="102"/>
      <c r="O186" s="102"/>
      <c r="P186" s="102"/>
      <c r="Q186" s="102"/>
      <c r="R186" s="9"/>
      <c r="S186" s="9"/>
      <c r="T186" s="9"/>
      <c r="U186" s="9"/>
      <c r="V186" s="9"/>
      <c r="W186" s="9"/>
      <c r="X186" s="9"/>
      <c r="Y186" s="9"/>
      <c r="Z186" s="9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3:48" s="3" customFormat="1" ht="12.75">
      <c r="C187" s="9"/>
      <c r="D187" s="9"/>
      <c r="E187" s="9"/>
      <c r="F187" s="102"/>
      <c r="G187" s="102"/>
      <c r="H187" s="102"/>
      <c r="I187" s="102"/>
      <c r="J187" s="102"/>
      <c r="K187" s="102"/>
      <c r="L187" s="102">
        <f t="shared" si="25"/>
        <v>0</v>
      </c>
      <c r="M187" s="102"/>
      <c r="N187" s="102"/>
      <c r="O187" s="102"/>
      <c r="P187" s="102"/>
      <c r="Q187" s="102"/>
      <c r="R187" s="9"/>
      <c r="S187" s="9"/>
      <c r="T187" s="9"/>
      <c r="U187" s="9"/>
      <c r="V187" s="9"/>
      <c r="W187" s="9"/>
      <c r="X187" s="9"/>
      <c r="Y187" s="9"/>
      <c r="Z187" s="9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3:48" s="3" customFormat="1" ht="12.75">
      <c r="C188" s="9"/>
      <c r="D188" s="9"/>
      <c r="E188" s="9"/>
      <c r="F188" s="102"/>
      <c r="G188" s="102"/>
      <c r="H188" s="102"/>
      <c r="I188" s="102"/>
      <c r="J188" s="102"/>
      <c r="K188" s="102"/>
      <c r="L188" s="102">
        <f t="shared" si="25"/>
        <v>0</v>
      </c>
      <c r="M188" s="102"/>
      <c r="N188" s="102"/>
      <c r="O188" s="102"/>
      <c r="P188" s="102"/>
      <c r="Q188" s="102"/>
      <c r="R188" s="9"/>
      <c r="S188" s="9"/>
      <c r="T188" s="9"/>
      <c r="U188" s="9"/>
      <c r="V188" s="9"/>
      <c r="W188" s="9"/>
      <c r="X188" s="9"/>
      <c r="Y188" s="9"/>
      <c r="Z188" s="9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3:48" ht="12.75">
      <c r="C189" s="42"/>
      <c r="D189" s="42"/>
      <c r="E189" s="42"/>
      <c r="F189" s="105"/>
      <c r="G189" s="105"/>
      <c r="H189" s="105"/>
      <c r="I189" s="105"/>
      <c r="J189" s="105"/>
      <c r="K189" s="105"/>
      <c r="L189" s="105">
        <f t="shared" si="25"/>
        <v>0</v>
      </c>
      <c r="M189" s="105"/>
      <c r="N189" s="105"/>
      <c r="O189" s="105"/>
      <c r="P189" s="105"/>
      <c r="Q189" s="105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</row>
    <row r="190" spans="3:48" ht="12.75">
      <c r="C190" s="42"/>
      <c r="D190" s="42"/>
      <c r="E190" s="42"/>
      <c r="F190" s="105"/>
      <c r="G190" s="105"/>
      <c r="H190" s="105"/>
      <c r="I190" s="105"/>
      <c r="J190" s="105"/>
      <c r="K190" s="105"/>
      <c r="L190" s="105">
        <f t="shared" si="25"/>
        <v>0</v>
      </c>
      <c r="M190" s="105"/>
      <c r="N190" s="105"/>
      <c r="O190" s="105"/>
      <c r="P190" s="105"/>
      <c r="Q190" s="105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</row>
    <row r="191" spans="3:48" ht="12.75">
      <c r="C191" s="42"/>
      <c r="D191" s="42"/>
      <c r="E191" s="42"/>
      <c r="F191" s="105"/>
      <c r="G191" s="105"/>
      <c r="H191" s="105"/>
      <c r="I191" s="105"/>
      <c r="J191" s="105"/>
      <c r="K191" s="105"/>
      <c r="L191" s="105">
        <f t="shared" si="25"/>
        <v>0</v>
      </c>
      <c r="M191" s="105"/>
      <c r="N191" s="105"/>
      <c r="O191" s="105"/>
      <c r="P191" s="105"/>
      <c r="Q191" s="105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</row>
    <row r="192" spans="3:48" ht="12.75">
      <c r="C192" s="42"/>
      <c r="D192" s="42"/>
      <c r="E192" s="42"/>
      <c r="F192" s="105"/>
      <c r="G192" s="105"/>
      <c r="H192" s="105"/>
      <c r="I192" s="105"/>
      <c r="J192" s="105"/>
      <c r="K192" s="105"/>
      <c r="L192" s="105">
        <f t="shared" si="25"/>
        <v>0</v>
      </c>
      <c r="M192" s="105"/>
      <c r="N192" s="105"/>
      <c r="O192" s="105"/>
      <c r="P192" s="105"/>
      <c r="Q192" s="105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</row>
    <row r="193" spans="3:48" ht="12.75">
      <c r="C193" s="42"/>
      <c r="D193" s="42"/>
      <c r="E193" s="42"/>
      <c r="F193" s="105"/>
      <c r="G193" s="105"/>
      <c r="H193" s="105"/>
      <c r="I193" s="105"/>
      <c r="J193" s="105"/>
      <c r="K193" s="105"/>
      <c r="L193" s="105">
        <f t="shared" si="25"/>
        <v>0</v>
      </c>
      <c r="M193" s="105"/>
      <c r="N193" s="105"/>
      <c r="O193" s="105"/>
      <c r="P193" s="105"/>
      <c r="Q193" s="105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</row>
    <row r="194" spans="3:48" ht="12.75">
      <c r="C194" s="42"/>
      <c r="D194" s="42"/>
      <c r="E194" s="42"/>
      <c r="F194" s="105"/>
      <c r="G194" s="105"/>
      <c r="H194" s="105"/>
      <c r="I194" s="105"/>
      <c r="J194" s="105"/>
      <c r="K194" s="105"/>
      <c r="L194" s="105">
        <f t="shared" si="25"/>
        <v>0</v>
      </c>
      <c r="M194" s="105"/>
      <c r="N194" s="105"/>
      <c r="O194" s="105"/>
      <c r="P194" s="105"/>
      <c r="Q194" s="105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</row>
    <row r="195" spans="3:48" ht="12.75">
      <c r="C195" s="42"/>
      <c r="D195" s="42"/>
      <c r="E195" s="42"/>
      <c r="F195" s="105"/>
      <c r="G195" s="105"/>
      <c r="H195" s="105"/>
      <c r="I195" s="105"/>
      <c r="J195" s="105"/>
      <c r="K195" s="105"/>
      <c r="L195" s="105">
        <f t="shared" si="25"/>
        <v>0</v>
      </c>
      <c r="M195" s="105"/>
      <c r="N195" s="105"/>
      <c r="O195" s="105"/>
      <c r="P195" s="105"/>
      <c r="Q195" s="105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</row>
    <row r="196" spans="3:48" ht="12.75">
      <c r="C196" s="42"/>
      <c r="D196" s="42"/>
      <c r="E196" s="42"/>
      <c r="F196" s="105"/>
      <c r="G196" s="105"/>
      <c r="H196" s="105"/>
      <c r="I196" s="105"/>
      <c r="J196" s="105"/>
      <c r="K196" s="105"/>
      <c r="L196" s="105">
        <f t="shared" si="25"/>
        <v>0</v>
      </c>
      <c r="M196" s="105"/>
      <c r="N196" s="105"/>
      <c r="O196" s="105"/>
      <c r="P196" s="105"/>
      <c r="Q196" s="105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</row>
    <row r="197" spans="3:48" ht="12.75">
      <c r="C197" s="42"/>
      <c r="D197" s="42"/>
      <c r="E197" s="42"/>
      <c r="F197" s="105"/>
      <c r="G197" s="105"/>
      <c r="H197" s="105"/>
      <c r="I197" s="105"/>
      <c r="J197" s="105"/>
      <c r="K197" s="105"/>
      <c r="L197" s="105">
        <f t="shared" si="25"/>
        <v>0</v>
      </c>
      <c r="M197" s="105"/>
      <c r="N197" s="105"/>
      <c r="O197" s="105"/>
      <c r="P197" s="105"/>
      <c r="Q197" s="105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</row>
    <row r="198" spans="3:48" ht="12.75">
      <c r="C198" s="42"/>
      <c r="D198" s="42"/>
      <c r="E198" s="42"/>
      <c r="F198" s="105"/>
      <c r="G198" s="105"/>
      <c r="H198" s="105"/>
      <c r="I198" s="105"/>
      <c r="J198" s="105"/>
      <c r="K198" s="105"/>
      <c r="L198" s="105">
        <f t="shared" si="25"/>
        <v>0</v>
      </c>
      <c r="M198" s="105"/>
      <c r="N198" s="105"/>
      <c r="O198" s="105"/>
      <c r="P198" s="105"/>
      <c r="Q198" s="105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</row>
    <row r="199" spans="3:48" ht="12.75">
      <c r="C199" s="42"/>
      <c r="D199" s="42"/>
      <c r="E199" s="42"/>
      <c r="F199" s="105"/>
      <c r="G199" s="105"/>
      <c r="H199" s="105"/>
      <c r="I199" s="105"/>
      <c r="J199" s="105"/>
      <c r="K199" s="105"/>
      <c r="L199" s="105">
        <f t="shared" si="25"/>
        <v>0</v>
      </c>
      <c r="M199" s="105"/>
      <c r="N199" s="105"/>
      <c r="O199" s="105"/>
      <c r="P199" s="105"/>
      <c r="Q199" s="105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</row>
    <row r="200" spans="3:48" ht="12.75">
      <c r="C200" s="42"/>
      <c r="D200" s="42"/>
      <c r="E200" s="42"/>
      <c r="F200" s="105"/>
      <c r="G200" s="105"/>
      <c r="H200" s="105"/>
      <c r="I200" s="105"/>
      <c r="J200" s="105"/>
      <c r="K200" s="105"/>
      <c r="L200" s="105">
        <f t="shared" si="25"/>
        <v>0</v>
      </c>
      <c r="M200" s="105"/>
      <c r="N200" s="105"/>
      <c r="O200" s="105"/>
      <c r="P200" s="105"/>
      <c r="Q200" s="105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</row>
    <row r="201" spans="3:48" ht="12.75">
      <c r="C201" s="42"/>
      <c r="D201" s="42"/>
      <c r="E201" s="42"/>
      <c r="F201" s="105"/>
      <c r="G201" s="105"/>
      <c r="H201" s="105"/>
      <c r="I201" s="105"/>
      <c r="J201" s="105"/>
      <c r="K201" s="105"/>
      <c r="L201" s="105">
        <f t="shared" si="25"/>
        <v>0</v>
      </c>
      <c r="M201" s="105"/>
      <c r="N201" s="105"/>
      <c r="O201" s="105"/>
      <c r="P201" s="105"/>
      <c r="Q201" s="105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</row>
    <row r="202" spans="3:48" ht="12.75">
      <c r="C202" s="42"/>
      <c r="D202" s="42"/>
      <c r="E202" s="42"/>
      <c r="F202" s="105"/>
      <c r="G202" s="105"/>
      <c r="H202" s="105"/>
      <c r="I202" s="105"/>
      <c r="J202" s="105"/>
      <c r="K202" s="105"/>
      <c r="L202" s="105">
        <f t="shared" si="25"/>
        <v>0</v>
      </c>
      <c r="M202" s="105"/>
      <c r="N202" s="105"/>
      <c r="O202" s="105"/>
      <c r="P202" s="105"/>
      <c r="Q202" s="105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</row>
    <row r="203" spans="3:48" ht="12.75">
      <c r="C203" s="42"/>
      <c r="D203" s="42"/>
      <c r="E203" s="42"/>
      <c r="F203" s="105"/>
      <c r="G203" s="105"/>
      <c r="H203" s="105"/>
      <c r="I203" s="105"/>
      <c r="J203" s="105"/>
      <c r="K203" s="105"/>
      <c r="L203" s="105">
        <f t="shared" si="25"/>
        <v>0</v>
      </c>
      <c r="M203" s="105"/>
      <c r="N203" s="105"/>
      <c r="O203" s="105"/>
      <c r="P203" s="105"/>
      <c r="Q203" s="105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</row>
    <row r="204" spans="3:48" ht="12.75">
      <c r="C204" s="42"/>
      <c r="D204" s="42"/>
      <c r="E204" s="42"/>
      <c r="F204" s="105"/>
      <c r="G204" s="105"/>
      <c r="H204" s="105"/>
      <c r="I204" s="105"/>
      <c r="J204" s="105"/>
      <c r="K204" s="105"/>
      <c r="L204" s="105">
        <f t="shared" si="25"/>
        <v>0</v>
      </c>
      <c r="M204" s="105"/>
      <c r="N204" s="105"/>
      <c r="O204" s="105"/>
      <c r="P204" s="105"/>
      <c r="Q204" s="105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</row>
    <row r="205" spans="3:48" ht="12.75">
      <c r="C205" s="42"/>
      <c r="D205" s="42"/>
      <c r="E205" s="42"/>
      <c r="F205" s="105"/>
      <c r="G205" s="105"/>
      <c r="H205" s="105"/>
      <c r="I205" s="105"/>
      <c r="J205" s="105"/>
      <c r="K205" s="105"/>
      <c r="L205" s="105">
        <f t="shared" si="25"/>
        <v>0</v>
      </c>
      <c r="M205" s="105"/>
      <c r="N205" s="105"/>
      <c r="O205" s="105"/>
      <c r="P205" s="105"/>
      <c r="Q205" s="105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</row>
    <row r="206" spans="3:48" ht="12.75">
      <c r="C206" s="42"/>
      <c r="D206" s="42"/>
      <c r="E206" s="42"/>
      <c r="F206" s="105"/>
      <c r="G206" s="105"/>
      <c r="H206" s="105"/>
      <c r="I206" s="105"/>
      <c r="J206" s="105"/>
      <c r="K206" s="105"/>
      <c r="L206" s="105">
        <f t="shared" si="25"/>
        <v>0</v>
      </c>
      <c r="M206" s="105"/>
      <c r="N206" s="105"/>
      <c r="O206" s="105"/>
      <c r="P206" s="105"/>
      <c r="Q206" s="105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</row>
    <row r="207" spans="3:48" ht="12.75">
      <c r="C207" s="42"/>
      <c r="D207" s="42"/>
      <c r="E207" s="42"/>
      <c r="F207" s="105"/>
      <c r="G207" s="105"/>
      <c r="H207" s="105"/>
      <c r="I207" s="105"/>
      <c r="J207" s="105"/>
      <c r="K207" s="105"/>
      <c r="L207" s="105">
        <f t="shared" si="25"/>
        <v>0</v>
      </c>
      <c r="M207" s="105"/>
      <c r="N207" s="105"/>
      <c r="O207" s="105"/>
      <c r="P207" s="105"/>
      <c r="Q207" s="105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</row>
    <row r="208" spans="3:48" ht="12.75">
      <c r="C208" s="42"/>
      <c r="D208" s="42"/>
      <c r="E208" s="42"/>
      <c r="F208" s="105"/>
      <c r="G208" s="105"/>
      <c r="H208" s="105"/>
      <c r="I208" s="105"/>
      <c r="J208" s="105"/>
      <c r="K208" s="105"/>
      <c r="L208" s="105">
        <f t="shared" si="25"/>
        <v>0</v>
      </c>
      <c r="M208" s="105"/>
      <c r="N208" s="105"/>
      <c r="O208" s="105"/>
      <c r="P208" s="105"/>
      <c r="Q208" s="105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</row>
    <row r="209" spans="3:48" ht="12.75">
      <c r="C209" s="42"/>
      <c r="D209" s="42"/>
      <c r="E209" s="42"/>
      <c r="F209" s="105"/>
      <c r="G209" s="105"/>
      <c r="H209" s="105"/>
      <c r="I209" s="105"/>
      <c r="J209" s="105"/>
      <c r="K209" s="105"/>
      <c r="L209" s="105">
        <f t="shared" si="25"/>
        <v>0</v>
      </c>
      <c r="M209" s="105"/>
      <c r="N209" s="105"/>
      <c r="O209" s="105"/>
      <c r="P209" s="105"/>
      <c r="Q209" s="105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</row>
    <row r="210" spans="3:48" ht="12.75">
      <c r="C210" s="42"/>
      <c r="D210" s="42"/>
      <c r="E210" s="42"/>
      <c r="F210" s="105"/>
      <c r="G210" s="105"/>
      <c r="H210" s="105"/>
      <c r="I210" s="105"/>
      <c r="J210" s="105"/>
      <c r="K210" s="105"/>
      <c r="L210" s="105">
        <f t="shared" si="25"/>
        <v>0</v>
      </c>
      <c r="M210" s="105"/>
      <c r="N210" s="105"/>
      <c r="O210" s="105"/>
      <c r="P210" s="105"/>
      <c r="Q210" s="105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</row>
    <row r="211" spans="3:48" ht="12.75">
      <c r="C211" s="42"/>
      <c r="D211" s="42"/>
      <c r="E211" s="42"/>
      <c r="F211" s="105"/>
      <c r="G211" s="105"/>
      <c r="H211" s="105"/>
      <c r="I211" s="105"/>
      <c r="J211" s="105"/>
      <c r="K211" s="105"/>
      <c r="L211" s="105">
        <f t="shared" si="25"/>
        <v>0</v>
      </c>
      <c r="M211" s="105"/>
      <c r="N211" s="105"/>
      <c r="O211" s="105"/>
      <c r="P211" s="105"/>
      <c r="Q211" s="105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</row>
    <row r="212" spans="3:48" ht="12.75">
      <c r="C212" s="42"/>
      <c r="D212" s="42"/>
      <c r="E212" s="42"/>
      <c r="F212" s="105"/>
      <c r="G212" s="105"/>
      <c r="H212" s="105"/>
      <c r="I212" s="105"/>
      <c r="J212" s="105"/>
      <c r="K212" s="105"/>
      <c r="L212" s="105">
        <f t="shared" si="25"/>
        <v>0</v>
      </c>
      <c r="M212" s="105"/>
      <c r="N212" s="105"/>
      <c r="O212" s="105"/>
      <c r="P212" s="105"/>
      <c r="Q212" s="105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</row>
    <row r="213" spans="3:48" ht="12.75">
      <c r="C213" s="42"/>
      <c r="D213" s="42"/>
      <c r="E213" s="42"/>
      <c r="F213" s="105"/>
      <c r="G213" s="105"/>
      <c r="H213" s="105"/>
      <c r="I213" s="105"/>
      <c r="J213" s="105"/>
      <c r="K213" s="105"/>
      <c r="L213" s="105">
        <f t="shared" si="25"/>
        <v>0</v>
      </c>
      <c r="M213" s="105"/>
      <c r="N213" s="105"/>
      <c r="O213" s="105"/>
      <c r="P213" s="105"/>
      <c r="Q213" s="105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</row>
    <row r="214" spans="3:48" ht="12.75">
      <c r="C214" s="42"/>
      <c r="D214" s="42"/>
      <c r="E214" s="42"/>
      <c r="F214" s="105"/>
      <c r="G214" s="105"/>
      <c r="H214" s="105"/>
      <c r="I214" s="105"/>
      <c r="J214" s="105"/>
      <c r="K214" s="105"/>
      <c r="L214" s="105">
        <f t="shared" si="25"/>
        <v>0</v>
      </c>
      <c r="M214" s="105"/>
      <c r="N214" s="105"/>
      <c r="O214" s="105"/>
      <c r="P214" s="105"/>
      <c r="Q214" s="105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</row>
    <row r="215" spans="3:48" ht="12.75">
      <c r="C215" s="42"/>
      <c r="D215" s="42"/>
      <c r="E215" s="42"/>
      <c r="F215" s="105"/>
      <c r="G215" s="105"/>
      <c r="H215" s="105"/>
      <c r="I215" s="105"/>
      <c r="J215" s="105"/>
      <c r="K215" s="105"/>
      <c r="L215" s="105">
        <f t="shared" si="25"/>
        <v>0</v>
      </c>
      <c r="M215" s="105"/>
      <c r="N215" s="105"/>
      <c r="O215" s="105"/>
      <c r="P215" s="105"/>
      <c r="Q215" s="105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</row>
    <row r="216" spans="3:48" ht="12.75">
      <c r="C216" s="42"/>
      <c r="D216" s="42"/>
      <c r="E216" s="42"/>
      <c r="F216" s="105"/>
      <c r="G216" s="105"/>
      <c r="H216" s="105"/>
      <c r="I216" s="105"/>
      <c r="J216" s="105"/>
      <c r="K216" s="105"/>
      <c r="L216" s="105">
        <f t="shared" si="25"/>
        <v>0</v>
      </c>
      <c r="M216" s="105"/>
      <c r="N216" s="105"/>
      <c r="O216" s="105"/>
      <c r="P216" s="105"/>
      <c r="Q216" s="105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</row>
    <row r="217" spans="3:48" ht="12.75">
      <c r="C217" s="42"/>
      <c r="D217" s="42"/>
      <c r="E217" s="42"/>
      <c r="F217" s="105"/>
      <c r="G217" s="105"/>
      <c r="H217" s="105"/>
      <c r="I217" s="105"/>
      <c r="J217" s="105"/>
      <c r="K217" s="105"/>
      <c r="L217" s="105">
        <f t="shared" si="25"/>
        <v>0</v>
      </c>
      <c r="M217" s="105"/>
      <c r="N217" s="105"/>
      <c r="O217" s="105"/>
      <c r="P217" s="105"/>
      <c r="Q217" s="105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</row>
    <row r="218" spans="3:48" ht="12.75">
      <c r="C218" s="42"/>
      <c r="D218" s="42"/>
      <c r="E218" s="42"/>
      <c r="F218" s="105"/>
      <c r="G218" s="105"/>
      <c r="H218" s="105"/>
      <c r="I218" s="105"/>
      <c r="J218" s="105"/>
      <c r="K218" s="105"/>
      <c r="L218" s="105">
        <f t="shared" si="25"/>
        <v>0</v>
      </c>
      <c r="M218" s="105"/>
      <c r="N218" s="105"/>
      <c r="O218" s="105"/>
      <c r="P218" s="105"/>
      <c r="Q218" s="105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</row>
    <row r="219" spans="3:48" ht="12.75">
      <c r="C219" s="42"/>
      <c r="D219" s="42"/>
      <c r="E219" s="42"/>
      <c r="F219" s="105"/>
      <c r="G219" s="105"/>
      <c r="H219" s="105"/>
      <c r="I219" s="105"/>
      <c r="J219" s="105"/>
      <c r="K219" s="105"/>
      <c r="L219" s="105">
        <f t="shared" si="25"/>
        <v>0</v>
      </c>
      <c r="M219" s="105"/>
      <c r="N219" s="105"/>
      <c r="O219" s="105"/>
      <c r="P219" s="105"/>
      <c r="Q219" s="105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</row>
    <row r="220" spans="3:48" ht="12.75">
      <c r="C220" s="42"/>
      <c r="D220" s="42"/>
      <c r="E220" s="42"/>
      <c r="F220" s="105"/>
      <c r="G220" s="105"/>
      <c r="H220" s="105"/>
      <c r="I220" s="105"/>
      <c r="J220" s="105"/>
      <c r="K220" s="105"/>
      <c r="L220" s="105">
        <f t="shared" si="25"/>
        <v>0</v>
      </c>
      <c r="M220" s="105"/>
      <c r="N220" s="105"/>
      <c r="O220" s="105"/>
      <c r="P220" s="105"/>
      <c r="Q220" s="105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</row>
    <row r="221" spans="3:48" ht="12.75">
      <c r="C221" s="42"/>
      <c r="D221" s="42"/>
      <c r="E221" s="42"/>
      <c r="F221" s="105"/>
      <c r="G221" s="105"/>
      <c r="H221" s="105"/>
      <c r="I221" s="105"/>
      <c r="J221" s="105"/>
      <c r="K221" s="105"/>
      <c r="L221" s="105">
        <f t="shared" si="25"/>
        <v>0</v>
      </c>
      <c r="M221" s="105"/>
      <c r="N221" s="105"/>
      <c r="O221" s="105"/>
      <c r="P221" s="105"/>
      <c r="Q221" s="105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</row>
    <row r="222" spans="3:48" ht="12.75">
      <c r="C222" s="42"/>
      <c r="D222" s="42"/>
      <c r="E222" s="42"/>
      <c r="F222" s="105"/>
      <c r="G222" s="105"/>
      <c r="H222" s="105"/>
      <c r="I222" s="105"/>
      <c r="J222" s="105"/>
      <c r="K222" s="105"/>
      <c r="L222" s="105">
        <f t="shared" si="25"/>
        <v>0</v>
      </c>
      <c r="M222" s="105"/>
      <c r="N222" s="105"/>
      <c r="O222" s="105"/>
      <c r="P222" s="105"/>
      <c r="Q222" s="105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</row>
    <row r="223" spans="3:48" ht="12.75">
      <c r="C223" s="42"/>
      <c r="D223" s="42"/>
      <c r="E223" s="42"/>
      <c r="F223" s="105"/>
      <c r="G223" s="105"/>
      <c r="H223" s="105"/>
      <c r="I223" s="105"/>
      <c r="J223" s="105"/>
      <c r="K223" s="105"/>
      <c r="L223" s="105">
        <f t="shared" si="25"/>
        <v>0</v>
      </c>
      <c r="M223" s="105"/>
      <c r="N223" s="105"/>
      <c r="O223" s="105"/>
      <c r="P223" s="105"/>
      <c r="Q223" s="105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</row>
    <row r="224" spans="3:48" ht="12.75">
      <c r="C224" s="42"/>
      <c r="D224" s="42"/>
      <c r="E224" s="42"/>
      <c r="F224" s="105"/>
      <c r="G224" s="105"/>
      <c r="H224" s="105"/>
      <c r="I224" s="105"/>
      <c r="J224" s="105"/>
      <c r="K224" s="105"/>
      <c r="L224" s="105">
        <f t="shared" si="25"/>
        <v>0</v>
      </c>
      <c r="M224" s="105"/>
      <c r="N224" s="105"/>
      <c r="O224" s="105"/>
      <c r="P224" s="105"/>
      <c r="Q224" s="105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</row>
    <row r="225" spans="3:48" ht="12.75">
      <c r="C225" s="42"/>
      <c r="D225" s="42"/>
      <c r="E225" s="42"/>
      <c r="F225" s="105"/>
      <c r="G225" s="105"/>
      <c r="H225" s="105"/>
      <c r="I225" s="105"/>
      <c r="J225" s="105"/>
      <c r="K225" s="105"/>
      <c r="L225" s="105">
        <f t="shared" si="25"/>
        <v>0</v>
      </c>
      <c r="M225" s="105"/>
      <c r="N225" s="105"/>
      <c r="O225" s="105"/>
      <c r="P225" s="105"/>
      <c r="Q225" s="105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</row>
    <row r="226" spans="3:48" ht="12.75">
      <c r="C226" s="42"/>
      <c r="D226" s="42"/>
      <c r="E226" s="42"/>
      <c r="F226" s="105"/>
      <c r="G226" s="105"/>
      <c r="H226" s="105"/>
      <c r="I226" s="105"/>
      <c r="J226" s="105"/>
      <c r="K226" s="105"/>
      <c r="L226" s="105">
        <f t="shared" si="25"/>
        <v>0</v>
      </c>
      <c r="M226" s="105"/>
      <c r="N226" s="105"/>
      <c r="O226" s="105"/>
      <c r="P226" s="105"/>
      <c r="Q226" s="105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</row>
    <row r="227" spans="3:48" ht="12.75">
      <c r="C227" s="42"/>
      <c r="D227" s="42"/>
      <c r="E227" s="42"/>
      <c r="F227" s="105"/>
      <c r="G227" s="105"/>
      <c r="H227" s="105"/>
      <c r="I227" s="105"/>
      <c r="J227" s="105"/>
      <c r="K227" s="105"/>
      <c r="L227" s="105">
        <f t="shared" si="25"/>
        <v>0</v>
      </c>
      <c r="M227" s="105"/>
      <c r="N227" s="105"/>
      <c r="O227" s="105"/>
      <c r="P227" s="105"/>
      <c r="Q227" s="105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</row>
    <row r="228" spans="3:48" ht="12.75">
      <c r="C228" s="42"/>
      <c r="D228" s="42"/>
      <c r="E228" s="42"/>
      <c r="F228" s="105"/>
      <c r="G228" s="105"/>
      <c r="H228" s="105"/>
      <c r="I228" s="105"/>
      <c r="J228" s="105"/>
      <c r="K228" s="105"/>
      <c r="L228" s="105">
        <f t="shared" si="25"/>
        <v>0</v>
      </c>
      <c r="M228" s="105"/>
      <c r="N228" s="105"/>
      <c r="O228" s="105"/>
      <c r="P228" s="105"/>
      <c r="Q228" s="105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</row>
    <row r="229" spans="3:48" ht="12.75">
      <c r="C229" s="42"/>
      <c r="D229" s="42"/>
      <c r="E229" s="42"/>
      <c r="F229" s="105"/>
      <c r="G229" s="105"/>
      <c r="H229" s="105"/>
      <c r="I229" s="105"/>
      <c r="J229" s="105"/>
      <c r="K229" s="105"/>
      <c r="L229" s="105">
        <f t="shared" si="25"/>
        <v>0</v>
      </c>
      <c r="M229" s="105"/>
      <c r="N229" s="105"/>
      <c r="O229" s="105"/>
      <c r="P229" s="105"/>
      <c r="Q229" s="105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</row>
    <row r="230" spans="3:48" ht="12.75">
      <c r="C230" s="42"/>
      <c r="D230" s="42"/>
      <c r="E230" s="42"/>
      <c r="F230" s="105"/>
      <c r="G230" s="105"/>
      <c r="H230" s="105"/>
      <c r="I230" s="105"/>
      <c r="J230" s="105"/>
      <c r="K230" s="105"/>
      <c r="L230" s="105">
        <f t="shared" si="25"/>
        <v>0</v>
      </c>
      <c r="M230" s="105"/>
      <c r="N230" s="105"/>
      <c r="O230" s="105"/>
      <c r="P230" s="105"/>
      <c r="Q230" s="105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</row>
    <row r="231" spans="3:48" ht="12.75">
      <c r="C231" s="42"/>
      <c r="D231" s="42"/>
      <c r="E231" s="42"/>
      <c r="F231" s="105"/>
      <c r="G231" s="105"/>
      <c r="H231" s="105"/>
      <c r="I231" s="105"/>
      <c r="J231" s="105"/>
      <c r="K231" s="105"/>
      <c r="L231" s="105">
        <f t="shared" si="25"/>
        <v>0</v>
      </c>
      <c r="M231" s="105"/>
      <c r="N231" s="105"/>
      <c r="O231" s="105"/>
      <c r="P231" s="105"/>
      <c r="Q231" s="105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</row>
    <row r="232" spans="3:48" ht="12.75">
      <c r="C232" s="42"/>
      <c r="D232" s="42"/>
      <c r="E232" s="42"/>
      <c r="F232" s="105"/>
      <c r="G232" s="105"/>
      <c r="H232" s="105"/>
      <c r="I232" s="105"/>
      <c r="J232" s="105"/>
      <c r="K232" s="105"/>
      <c r="L232" s="105">
        <f t="shared" si="25"/>
        <v>0</v>
      </c>
      <c r="M232" s="105"/>
      <c r="N232" s="105"/>
      <c r="O232" s="105"/>
      <c r="P232" s="105"/>
      <c r="Q232" s="105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</row>
    <row r="233" spans="3:48" ht="12.75">
      <c r="C233" s="42"/>
      <c r="D233" s="42"/>
      <c r="E233" s="42"/>
      <c r="F233" s="105"/>
      <c r="G233" s="105"/>
      <c r="H233" s="105"/>
      <c r="I233" s="105"/>
      <c r="J233" s="105"/>
      <c r="K233" s="105"/>
      <c r="L233" s="105">
        <f t="shared" si="25"/>
        <v>0</v>
      </c>
      <c r="M233" s="105"/>
      <c r="N233" s="105"/>
      <c r="O233" s="105"/>
      <c r="P233" s="105"/>
      <c r="Q233" s="105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</row>
    <row r="234" spans="3:48" ht="12.75">
      <c r="C234" s="42"/>
      <c r="D234" s="42"/>
      <c r="E234" s="42"/>
      <c r="F234" s="105"/>
      <c r="G234" s="105"/>
      <c r="H234" s="105"/>
      <c r="I234" s="105"/>
      <c r="J234" s="105"/>
      <c r="K234" s="105"/>
      <c r="L234" s="105">
        <f t="shared" si="25"/>
        <v>0</v>
      </c>
      <c r="M234" s="105"/>
      <c r="N234" s="105"/>
      <c r="O234" s="105"/>
      <c r="P234" s="105"/>
      <c r="Q234" s="105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</row>
    <row r="235" spans="3:48" ht="12.75">
      <c r="C235" s="42"/>
      <c r="D235" s="42"/>
      <c r="E235" s="42"/>
      <c r="F235" s="105"/>
      <c r="G235" s="105"/>
      <c r="H235" s="105"/>
      <c r="I235" s="105"/>
      <c r="J235" s="105"/>
      <c r="K235" s="105"/>
      <c r="L235" s="105">
        <f t="shared" si="25"/>
        <v>0</v>
      </c>
      <c r="M235" s="105"/>
      <c r="N235" s="105"/>
      <c r="O235" s="105"/>
      <c r="P235" s="105"/>
      <c r="Q235" s="105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</row>
    <row r="236" spans="3:48" ht="12.75">
      <c r="C236" s="42"/>
      <c r="D236" s="42"/>
      <c r="E236" s="42"/>
      <c r="F236" s="105"/>
      <c r="G236" s="105"/>
      <c r="H236" s="105"/>
      <c r="I236" s="105"/>
      <c r="J236" s="105"/>
      <c r="K236" s="105"/>
      <c r="L236" s="105">
        <f t="shared" si="25"/>
        <v>0</v>
      </c>
      <c r="M236" s="105"/>
      <c r="N236" s="105"/>
      <c r="O236" s="105"/>
      <c r="P236" s="105"/>
      <c r="Q236" s="105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</row>
    <row r="237" spans="3:48" ht="12.75">
      <c r="C237" s="42"/>
      <c r="D237" s="42"/>
      <c r="E237" s="42"/>
      <c r="F237" s="105"/>
      <c r="G237" s="105"/>
      <c r="H237" s="105"/>
      <c r="I237" s="105"/>
      <c r="J237" s="105"/>
      <c r="K237" s="105"/>
      <c r="L237" s="105">
        <f t="shared" si="25"/>
        <v>0</v>
      </c>
      <c r="M237" s="105"/>
      <c r="N237" s="105"/>
      <c r="O237" s="105"/>
      <c r="P237" s="105"/>
      <c r="Q237" s="105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</row>
    <row r="238" spans="3:48" ht="12.75">
      <c r="C238" s="42"/>
      <c r="D238" s="42"/>
      <c r="E238" s="42"/>
      <c r="F238" s="105"/>
      <c r="G238" s="105"/>
      <c r="H238" s="105"/>
      <c r="I238" s="105"/>
      <c r="J238" s="105"/>
      <c r="K238" s="105"/>
      <c r="L238" s="105">
        <f t="shared" si="25"/>
        <v>0</v>
      </c>
      <c r="M238" s="105"/>
      <c r="N238" s="105"/>
      <c r="O238" s="105"/>
      <c r="P238" s="105"/>
      <c r="Q238" s="105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</row>
    <row r="239" spans="3:48" ht="12.75">
      <c r="C239" s="42"/>
      <c r="D239" s="42"/>
      <c r="E239" s="42"/>
      <c r="F239" s="105"/>
      <c r="G239" s="105"/>
      <c r="H239" s="105"/>
      <c r="I239" s="105"/>
      <c r="J239" s="105"/>
      <c r="K239" s="105"/>
      <c r="L239" s="105">
        <f t="shared" si="25"/>
        <v>0</v>
      </c>
      <c r="M239" s="105"/>
      <c r="N239" s="105"/>
      <c r="O239" s="105"/>
      <c r="P239" s="105"/>
      <c r="Q239" s="105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</row>
    <row r="240" spans="3:48" ht="12.75">
      <c r="C240" s="42"/>
      <c r="D240" s="42"/>
      <c r="E240" s="42"/>
      <c r="F240" s="105"/>
      <c r="G240" s="105"/>
      <c r="H240" s="105"/>
      <c r="I240" s="105"/>
      <c r="J240" s="105"/>
      <c r="K240" s="105"/>
      <c r="L240" s="105">
        <f t="shared" si="25"/>
        <v>0</v>
      </c>
      <c r="M240" s="105"/>
      <c r="N240" s="105"/>
      <c r="O240" s="105"/>
      <c r="P240" s="105"/>
      <c r="Q240" s="105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</row>
    <row r="241" spans="3:48" ht="12.75">
      <c r="C241" s="42"/>
      <c r="D241" s="42"/>
      <c r="E241" s="42"/>
      <c r="F241" s="105"/>
      <c r="G241" s="105"/>
      <c r="H241" s="105"/>
      <c r="I241" s="105"/>
      <c r="J241" s="105"/>
      <c r="K241" s="105"/>
      <c r="L241" s="105">
        <f t="shared" si="25"/>
        <v>0</v>
      </c>
      <c r="M241" s="105"/>
      <c r="N241" s="105"/>
      <c r="O241" s="105"/>
      <c r="P241" s="105"/>
      <c r="Q241" s="105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</row>
    <row r="242" spans="3:48" ht="12.75">
      <c r="C242" s="42"/>
      <c r="D242" s="42"/>
      <c r="E242" s="42"/>
      <c r="F242" s="105"/>
      <c r="G242" s="105"/>
      <c r="H242" s="105"/>
      <c r="I242" s="105"/>
      <c r="J242" s="105"/>
      <c r="K242" s="105"/>
      <c r="L242" s="105">
        <f t="shared" si="25"/>
        <v>0</v>
      </c>
      <c r="M242" s="105"/>
      <c r="N242" s="105"/>
      <c r="O242" s="105"/>
      <c r="P242" s="105"/>
      <c r="Q242" s="105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</row>
    <row r="243" spans="3:48" ht="12.75">
      <c r="C243" s="42"/>
      <c r="D243" s="42"/>
      <c r="E243" s="42"/>
      <c r="F243" s="105"/>
      <c r="G243" s="105"/>
      <c r="H243" s="105"/>
      <c r="I243" s="105"/>
      <c r="J243" s="105"/>
      <c r="K243" s="105"/>
      <c r="L243" s="105">
        <f t="shared" si="25"/>
        <v>0</v>
      </c>
      <c r="M243" s="105"/>
      <c r="N243" s="105"/>
      <c r="O243" s="105"/>
      <c r="P243" s="105"/>
      <c r="Q243" s="105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</row>
    <row r="244" spans="3:48" ht="12.75">
      <c r="C244" s="42"/>
      <c r="D244" s="42"/>
      <c r="E244" s="42"/>
      <c r="F244" s="105"/>
      <c r="G244" s="105"/>
      <c r="H244" s="105"/>
      <c r="I244" s="105"/>
      <c r="J244" s="105"/>
      <c r="K244" s="105"/>
      <c r="L244" s="105">
        <f t="shared" si="25"/>
        <v>0</v>
      </c>
      <c r="M244" s="105"/>
      <c r="N244" s="105"/>
      <c r="O244" s="105"/>
      <c r="P244" s="105"/>
      <c r="Q244" s="105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</row>
    <row r="245" spans="3:48" ht="12.75">
      <c r="C245" s="42"/>
      <c r="D245" s="42"/>
      <c r="E245" s="42"/>
      <c r="F245" s="105"/>
      <c r="G245" s="105"/>
      <c r="H245" s="105"/>
      <c r="I245" s="105"/>
      <c r="J245" s="105"/>
      <c r="K245" s="105"/>
      <c r="L245" s="105">
        <f aca="true" t="shared" si="26" ref="L245:L308">F245+I245</f>
        <v>0</v>
      </c>
      <c r="M245" s="105"/>
      <c r="N245" s="105"/>
      <c r="O245" s="105"/>
      <c r="P245" s="105"/>
      <c r="Q245" s="105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</row>
    <row r="246" spans="3:48" ht="12.75">
      <c r="C246" s="42"/>
      <c r="D246" s="42"/>
      <c r="E246" s="42"/>
      <c r="F246" s="105"/>
      <c r="G246" s="105"/>
      <c r="H246" s="105"/>
      <c r="I246" s="105"/>
      <c r="J246" s="105"/>
      <c r="K246" s="105"/>
      <c r="L246" s="105">
        <f t="shared" si="26"/>
        <v>0</v>
      </c>
      <c r="M246" s="105"/>
      <c r="N246" s="105"/>
      <c r="O246" s="105"/>
      <c r="P246" s="105"/>
      <c r="Q246" s="105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</row>
    <row r="247" spans="3:48" ht="12.75">
      <c r="C247" s="42"/>
      <c r="D247" s="42"/>
      <c r="E247" s="42"/>
      <c r="F247" s="105"/>
      <c r="G247" s="105"/>
      <c r="H247" s="105"/>
      <c r="I247" s="105"/>
      <c r="J247" s="105"/>
      <c r="K247" s="105"/>
      <c r="L247" s="105">
        <f t="shared" si="26"/>
        <v>0</v>
      </c>
      <c r="M247" s="105"/>
      <c r="N247" s="105"/>
      <c r="O247" s="105"/>
      <c r="P247" s="105"/>
      <c r="Q247" s="105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</row>
    <row r="248" spans="3:48" ht="12.75">
      <c r="C248" s="42"/>
      <c r="D248" s="42"/>
      <c r="E248" s="42"/>
      <c r="F248" s="105"/>
      <c r="G248" s="105"/>
      <c r="H248" s="105"/>
      <c r="I248" s="105"/>
      <c r="J248" s="105"/>
      <c r="K248" s="105"/>
      <c r="L248" s="105">
        <f t="shared" si="26"/>
        <v>0</v>
      </c>
      <c r="M248" s="105"/>
      <c r="N248" s="105"/>
      <c r="O248" s="105"/>
      <c r="P248" s="105"/>
      <c r="Q248" s="105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</row>
    <row r="249" spans="3:48" ht="12.75">
      <c r="C249" s="42"/>
      <c r="D249" s="42"/>
      <c r="E249" s="42"/>
      <c r="F249" s="105"/>
      <c r="G249" s="105"/>
      <c r="H249" s="105"/>
      <c r="I249" s="105"/>
      <c r="J249" s="105"/>
      <c r="K249" s="105"/>
      <c r="L249" s="105">
        <f t="shared" si="26"/>
        <v>0</v>
      </c>
      <c r="M249" s="105"/>
      <c r="N249" s="105"/>
      <c r="O249" s="105"/>
      <c r="P249" s="105"/>
      <c r="Q249" s="105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</row>
    <row r="250" spans="3:48" ht="12.75">
      <c r="C250" s="42"/>
      <c r="D250" s="42"/>
      <c r="E250" s="42"/>
      <c r="F250" s="105"/>
      <c r="G250" s="105"/>
      <c r="H250" s="105"/>
      <c r="I250" s="105"/>
      <c r="J250" s="105"/>
      <c r="K250" s="105"/>
      <c r="L250" s="105">
        <f t="shared" si="26"/>
        <v>0</v>
      </c>
      <c r="M250" s="105"/>
      <c r="N250" s="105"/>
      <c r="O250" s="105"/>
      <c r="P250" s="105"/>
      <c r="Q250" s="105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</row>
    <row r="251" spans="3:48" ht="12.75">
      <c r="C251" s="42"/>
      <c r="D251" s="42"/>
      <c r="E251" s="42"/>
      <c r="F251" s="105"/>
      <c r="G251" s="105"/>
      <c r="H251" s="105"/>
      <c r="I251" s="105"/>
      <c r="J251" s="105"/>
      <c r="K251" s="105"/>
      <c r="L251" s="105">
        <f t="shared" si="26"/>
        <v>0</v>
      </c>
      <c r="M251" s="105"/>
      <c r="N251" s="105"/>
      <c r="O251" s="105"/>
      <c r="P251" s="105"/>
      <c r="Q251" s="105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</row>
    <row r="252" spans="3:48" ht="12.75">
      <c r="C252" s="42"/>
      <c r="D252" s="42"/>
      <c r="E252" s="42"/>
      <c r="F252" s="105"/>
      <c r="G252" s="105"/>
      <c r="H252" s="105"/>
      <c r="I252" s="105"/>
      <c r="J252" s="105"/>
      <c r="K252" s="105"/>
      <c r="L252" s="105">
        <f t="shared" si="26"/>
        <v>0</v>
      </c>
      <c r="M252" s="105"/>
      <c r="N252" s="105"/>
      <c r="O252" s="105"/>
      <c r="P252" s="105"/>
      <c r="Q252" s="105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</row>
    <row r="253" spans="3:48" ht="12.75">
      <c r="C253" s="42"/>
      <c r="D253" s="42"/>
      <c r="E253" s="42"/>
      <c r="F253" s="105"/>
      <c r="G253" s="105"/>
      <c r="H253" s="105"/>
      <c r="I253" s="105"/>
      <c r="J253" s="105"/>
      <c r="K253" s="105"/>
      <c r="L253" s="105">
        <f t="shared" si="26"/>
        <v>0</v>
      </c>
      <c r="M253" s="105"/>
      <c r="N253" s="105"/>
      <c r="O253" s="105"/>
      <c r="P253" s="105"/>
      <c r="Q253" s="105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</row>
    <row r="254" spans="3:48" ht="12.75">
      <c r="C254" s="42"/>
      <c r="D254" s="42"/>
      <c r="E254" s="42"/>
      <c r="F254" s="105"/>
      <c r="G254" s="105"/>
      <c r="H254" s="105"/>
      <c r="I254" s="105"/>
      <c r="J254" s="105"/>
      <c r="K254" s="105"/>
      <c r="L254" s="105">
        <f t="shared" si="26"/>
        <v>0</v>
      </c>
      <c r="M254" s="105"/>
      <c r="N254" s="105"/>
      <c r="O254" s="105"/>
      <c r="P254" s="105"/>
      <c r="Q254" s="105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</row>
    <row r="255" spans="3:48" ht="12.75">
      <c r="C255" s="42"/>
      <c r="D255" s="42"/>
      <c r="E255" s="42"/>
      <c r="F255" s="105"/>
      <c r="G255" s="105"/>
      <c r="H255" s="105"/>
      <c r="I255" s="105"/>
      <c r="J255" s="105"/>
      <c r="K255" s="105"/>
      <c r="L255" s="105">
        <f t="shared" si="26"/>
        <v>0</v>
      </c>
      <c r="M255" s="105"/>
      <c r="N255" s="105"/>
      <c r="O255" s="105"/>
      <c r="P255" s="105"/>
      <c r="Q255" s="105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</row>
    <row r="256" spans="3:48" ht="12.75">
      <c r="C256" s="42"/>
      <c r="D256" s="42"/>
      <c r="E256" s="42"/>
      <c r="F256" s="105"/>
      <c r="G256" s="105"/>
      <c r="H256" s="105"/>
      <c r="I256" s="105"/>
      <c r="J256" s="105"/>
      <c r="K256" s="105"/>
      <c r="L256" s="105">
        <f t="shared" si="26"/>
        <v>0</v>
      </c>
      <c r="M256" s="105"/>
      <c r="N256" s="105"/>
      <c r="O256" s="105"/>
      <c r="P256" s="105"/>
      <c r="Q256" s="105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</row>
    <row r="257" spans="3:48" ht="12.75">
      <c r="C257" s="42"/>
      <c r="D257" s="42"/>
      <c r="E257" s="42"/>
      <c r="F257" s="105"/>
      <c r="G257" s="105"/>
      <c r="H257" s="105"/>
      <c r="I257" s="105"/>
      <c r="J257" s="105"/>
      <c r="K257" s="105"/>
      <c r="L257" s="105">
        <f t="shared" si="26"/>
        <v>0</v>
      </c>
      <c r="M257" s="105"/>
      <c r="N257" s="105"/>
      <c r="O257" s="105"/>
      <c r="P257" s="105"/>
      <c r="Q257" s="105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</row>
    <row r="258" spans="3:48" ht="12.75">
      <c r="C258" s="42"/>
      <c r="D258" s="42"/>
      <c r="E258" s="42"/>
      <c r="F258" s="105"/>
      <c r="G258" s="105"/>
      <c r="H258" s="105"/>
      <c r="I258" s="105"/>
      <c r="J258" s="105"/>
      <c r="K258" s="105"/>
      <c r="L258" s="105">
        <f t="shared" si="26"/>
        <v>0</v>
      </c>
      <c r="M258" s="105"/>
      <c r="N258" s="105"/>
      <c r="O258" s="105"/>
      <c r="P258" s="105"/>
      <c r="Q258" s="105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</row>
    <row r="259" spans="3:48" ht="12.75">
      <c r="C259" s="42"/>
      <c r="D259" s="42"/>
      <c r="E259" s="42"/>
      <c r="F259" s="105"/>
      <c r="G259" s="105"/>
      <c r="H259" s="105"/>
      <c r="I259" s="105"/>
      <c r="J259" s="105"/>
      <c r="K259" s="105"/>
      <c r="L259" s="105">
        <f t="shared" si="26"/>
        <v>0</v>
      </c>
      <c r="M259" s="105"/>
      <c r="N259" s="105"/>
      <c r="O259" s="105"/>
      <c r="P259" s="105"/>
      <c r="Q259" s="105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</row>
    <row r="260" spans="3:48" ht="12.75">
      <c r="C260" s="42"/>
      <c r="D260" s="42"/>
      <c r="E260" s="42"/>
      <c r="F260" s="105"/>
      <c r="G260" s="105"/>
      <c r="H260" s="105"/>
      <c r="I260" s="105"/>
      <c r="J260" s="105"/>
      <c r="K260" s="105"/>
      <c r="L260" s="105">
        <f t="shared" si="26"/>
        <v>0</v>
      </c>
      <c r="M260" s="105"/>
      <c r="N260" s="105"/>
      <c r="O260" s="105"/>
      <c r="P260" s="105"/>
      <c r="Q260" s="105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</row>
    <row r="261" spans="3:48" ht="12.75">
      <c r="C261" s="42"/>
      <c r="D261" s="42"/>
      <c r="E261" s="42"/>
      <c r="F261" s="105"/>
      <c r="G261" s="105"/>
      <c r="H261" s="105"/>
      <c r="I261" s="105"/>
      <c r="J261" s="105"/>
      <c r="K261" s="105"/>
      <c r="L261" s="105">
        <f t="shared" si="26"/>
        <v>0</v>
      </c>
      <c r="M261" s="105"/>
      <c r="N261" s="105"/>
      <c r="O261" s="105"/>
      <c r="P261" s="105"/>
      <c r="Q261" s="105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</row>
    <row r="262" spans="3:48" ht="12.75">
      <c r="C262" s="42"/>
      <c r="D262" s="42"/>
      <c r="E262" s="42"/>
      <c r="F262" s="105"/>
      <c r="G262" s="105"/>
      <c r="H262" s="105"/>
      <c r="I262" s="105"/>
      <c r="J262" s="105"/>
      <c r="K262" s="105"/>
      <c r="L262" s="105">
        <f t="shared" si="26"/>
        <v>0</v>
      </c>
      <c r="M262" s="105"/>
      <c r="N262" s="105"/>
      <c r="O262" s="105"/>
      <c r="P262" s="105"/>
      <c r="Q262" s="105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</row>
    <row r="263" spans="3:48" ht="12.75">
      <c r="C263" s="42"/>
      <c r="D263" s="42"/>
      <c r="E263" s="42"/>
      <c r="F263" s="105"/>
      <c r="G263" s="105"/>
      <c r="H263" s="105"/>
      <c r="I263" s="105"/>
      <c r="J263" s="105"/>
      <c r="K263" s="105"/>
      <c r="L263" s="105">
        <f t="shared" si="26"/>
        <v>0</v>
      </c>
      <c r="M263" s="105"/>
      <c r="N263" s="105"/>
      <c r="O263" s="105"/>
      <c r="P263" s="105"/>
      <c r="Q263" s="105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</row>
    <row r="264" spans="3:48" ht="12.75">
      <c r="C264" s="42"/>
      <c r="D264" s="42"/>
      <c r="E264" s="42"/>
      <c r="F264" s="105"/>
      <c r="G264" s="105"/>
      <c r="H264" s="105"/>
      <c r="I264" s="105"/>
      <c r="J264" s="105"/>
      <c r="K264" s="105"/>
      <c r="L264" s="105">
        <f t="shared" si="26"/>
        <v>0</v>
      </c>
      <c r="M264" s="105"/>
      <c r="N264" s="105"/>
      <c r="O264" s="105"/>
      <c r="P264" s="105"/>
      <c r="Q264" s="105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</row>
    <row r="265" spans="3:48" ht="12.75">
      <c r="C265" s="42"/>
      <c r="D265" s="42"/>
      <c r="E265" s="42"/>
      <c r="F265" s="105"/>
      <c r="G265" s="105"/>
      <c r="H265" s="105"/>
      <c r="I265" s="105"/>
      <c r="J265" s="105"/>
      <c r="K265" s="105"/>
      <c r="L265" s="105">
        <f t="shared" si="26"/>
        <v>0</v>
      </c>
      <c r="M265" s="105"/>
      <c r="N265" s="105"/>
      <c r="O265" s="105"/>
      <c r="P265" s="105"/>
      <c r="Q265" s="105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</row>
    <row r="266" spans="3:48" ht="12.75">
      <c r="C266" s="42"/>
      <c r="D266" s="42"/>
      <c r="E266" s="42"/>
      <c r="F266" s="105"/>
      <c r="G266" s="105"/>
      <c r="H266" s="105"/>
      <c r="I266" s="105"/>
      <c r="J266" s="105"/>
      <c r="K266" s="105"/>
      <c r="L266" s="105">
        <f t="shared" si="26"/>
        <v>0</v>
      </c>
      <c r="M266" s="105"/>
      <c r="N266" s="105"/>
      <c r="O266" s="105"/>
      <c r="P266" s="105"/>
      <c r="Q266" s="105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</row>
    <row r="267" spans="3:48" ht="12.75">
      <c r="C267" s="42"/>
      <c r="D267" s="42"/>
      <c r="E267" s="42"/>
      <c r="F267" s="105"/>
      <c r="G267" s="105"/>
      <c r="H267" s="105"/>
      <c r="I267" s="105"/>
      <c r="J267" s="105"/>
      <c r="K267" s="105"/>
      <c r="L267" s="105">
        <f t="shared" si="26"/>
        <v>0</v>
      </c>
      <c r="M267" s="105"/>
      <c r="N267" s="105"/>
      <c r="O267" s="105"/>
      <c r="P267" s="105"/>
      <c r="Q267" s="105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</row>
    <row r="268" spans="3:48" ht="12.75">
      <c r="C268" s="42"/>
      <c r="D268" s="42"/>
      <c r="E268" s="42"/>
      <c r="F268" s="105"/>
      <c r="G268" s="105"/>
      <c r="H268" s="105"/>
      <c r="I268" s="105"/>
      <c r="J268" s="105"/>
      <c r="K268" s="105"/>
      <c r="L268" s="105">
        <f t="shared" si="26"/>
        <v>0</v>
      </c>
      <c r="M268" s="105"/>
      <c r="N268" s="105"/>
      <c r="O268" s="105"/>
      <c r="P268" s="105"/>
      <c r="Q268" s="105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</row>
    <row r="269" spans="3:48" ht="12.75">
      <c r="C269" s="42"/>
      <c r="D269" s="42"/>
      <c r="E269" s="42"/>
      <c r="F269" s="105"/>
      <c r="G269" s="105"/>
      <c r="H269" s="105"/>
      <c r="I269" s="105"/>
      <c r="J269" s="105"/>
      <c r="K269" s="105"/>
      <c r="L269" s="105">
        <f t="shared" si="26"/>
        <v>0</v>
      </c>
      <c r="M269" s="105"/>
      <c r="N269" s="105"/>
      <c r="O269" s="105"/>
      <c r="P269" s="105"/>
      <c r="Q269" s="105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</row>
    <row r="270" spans="3:48" ht="12.75">
      <c r="C270" s="42"/>
      <c r="D270" s="42"/>
      <c r="E270" s="42"/>
      <c r="F270" s="105"/>
      <c r="G270" s="105"/>
      <c r="H270" s="105"/>
      <c r="I270" s="105"/>
      <c r="J270" s="105"/>
      <c r="K270" s="105"/>
      <c r="L270" s="105">
        <f t="shared" si="26"/>
        <v>0</v>
      </c>
      <c r="M270" s="105"/>
      <c r="N270" s="105"/>
      <c r="O270" s="105"/>
      <c r="P270" s="105"/>
      <c r="Q270" s="105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</row>
    <row r="271" spans="3:48" ht="12.75">
      <c r="C271" s="42"/>
      <c r="D271" s="42"/>
      <c r="E271" s="42"/>
      <c r="F271" s="105"/>
      <c r="G271" s="105"/>
      <c r="H271" s="105"/>
      <c r="I271" s="105"/>
      <c r="J271" s="105"/>
      <c r="K271" s="105"/>
      <c r="L271" s="105">
        <f t="shared" si="26"/>
        <v>0</v>
      </c>
      <c r="M271" s="105"/>
      <c r="N271" s="105"/>
      <c r="O271" s="105"/>
      <c r="P271" s="105"/>
      <c r="Q271" s="105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</row>
    <row r="272" spans="3:48" ht="12.75">
      <c r="C272" s="42"/>
      <c r="D272" s="42"/>
      <c r="E272" s="42"/>
      <c r="F272" s="105"/>
      <c r="G272" s="105"/>
      <c r="H272" s="105"/>
      <c r="I272" s="105"/>
      <c r="J272" s="105"/>
      <c r="K272" s="105"/>
      <c r="L272" s="105">
        <f t="shared" si="26"/>
        <v>0</v>
      </c>
      <c r="M272" s="105"/>
      <c r="N272" s="105"/>
      <c r="O272" s="105"/>
      <c r="P272" s="105"/>
      <c r="Q272" s="105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</row>
    <row r="273" spans="3:48" ht="12.75">
      <c r="C273" s="42"/>
      <c r="D273" s="42"/>
      <c r="E273" s="42"/>
      <c r="F273" s="105"/>
      <c r="G273" s="105"/>
      <c r="H273" s="105"/>
      <c r="I273" s="105"/>
      <c r="J273" s="105"/>
      <c r="K273" s="105"/>
      <c r="L273" s="105">
        <f t="shared" si="26"/>
        <v>0</v>
      </c>
      <c r="M273" s="105"/>
      <c r="N273" s="105"/>
      <c r="O273" s="105"/>
      <c r="P273" s="105"/>
      <c r="Q273" s="105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</row>
    <row r="274" spans="3:48" ht="12.75">
      <c r="C274" s="42"/>
      <c r="D274" s="42"/>
      <c r="E274" s="42"/>
      <c r="F274" s="105"/>
      <c r="G274" s="105"/>
      <c r="H274" s="105"/>
      <c r="I274" s="105"/>
      <c r="J274" s="105"/>
      <c r="K274" s="105"/>
      <c r="L274" s="105">
        <f t="shared" si="26"/>
        <v>0</v>
      </c>
      <c r="M274" s="105"/>
      <c r="N274" s="105"/>
      <c r="O274" s="105"/>
      <c r="P274" s="105"/>
      <c r="Q274" s="105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</row>
    <row r="275" spans="3:48" ht="12.75">
      <c r="C275" s="42"/>
      <c r="D275" s="42"/>
      <c r="E275" s="42"/>
      <c r="F275" s="105"/>
      <c r="G275" s="105"/>
      <c r="H275" s="105"/>
      <c r="I275" s="105"/>
      <c r="J275" s="105"/>
      <c r="K275" s="105"/>
      <c r="L275" s="105">
        <f t="shared" si="26"/>
        <v>0</v>
      </c>
      <c r="M275" s="105"/>
      <c r="N275" s="105"/>
      <c r="O275" s="105"/>
      <c r="P275" s="105"/>
      <c r="Q275" s="105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</row>
    <row r="276" spans="3:48" ht="12.75">
      <c r="C276" s="42"/>
      <c r="D276" s="42"/>
      <c r="E276" s="42"/>
      <c r="F276" s="105"/>
      <c r="G276" s="105"/>
      <c r="H276" s="105"/>
      <c r="I276" s="105"/>
      <c r="J276" s="105"/>
      <c r="K276" s="105"/>
      <c r="L276" s="105">
        <f t="shared" si="26"/>
        <v>0</v>
      </c>
      <c r="M276" s="105"/>
      <c r="N276" s="105"/>
      <c r="O276" s="105"/>
      <c r="P276" s="105"/>
      <c r="Q276" s="105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</row>
    <row r="277" spans="3:48" ht="12.75">
      <c r="C277" s="42"/>
      <c r="D277" s="42"/>
      <c r="E277" s="42"/>
      <c r="F277" s="105"/>
      <c r="G277" s="105"/>
      <c r="H277" s="105"/>
      <c r="I277" s="105"/>
      <c r="J277" s="105"/>
      <c r="K277" s="105"/>
      <c r="L277" s="105">
        <f t="shared" si="26"/>
        <v>0</v>
      </c>
      <c r="M277" s="105"/>
      <c r="N277" s="105"/>
      <c r="O277" s="105"/>
      <c r="P277" s="105"/>
      <c r="Q277" s="105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</row>
    <row r="278" spans="3:48" ht="12.75">
      <c r="C278" s="42"/>
      <c r="D278" s="42"/>
      <c r="E278" s="42"/>
      <c r="F278" s="105"/>
      <c r="G278" s="105"/>
      <c r="H278" s="105"/>
      <c r="I278" s="105"/>
      <c r="J278" s="105"/>
      <c r="K278" s="105"/>
      <c r="L278" s="105">
        <f t="shared" si="26"/>
        <v>0</v>
      </c>
      <c r="M278" s="105"/>
      <c r="N278" s="105"/>
      <c r="O278" s="105"/>
      <c r="P278" s="105"/>
      <c r="Q278" s="105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</row>
    <row r="279" spans="3:48" ht="12.75">
      <c r="C279" s="42"/>
      <c r="D279" s="42"/>
      <c r="E279" s="42"/>
      <c r="F279" s="105"/>
      <c r="G279" s="105"/>
      <c r="H279" s="105"/>
      <c r="I279" s="105"/>
      <c r="J279" s="105"/>
      <c r="K279" s="105"/>
      <c r="L279" s="105">
        <f t="shared" si="26"/>
        <v>0</v>
      </c>
      <c r="M279" s="105"/>
      <c r="N279" s="105"/>
      <c r="O279" s="105"/>
      <c r="P279" s="105"/>
      <c r="Q279" s="105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</row>
    <row r="280" spans="3:48" ht="12.75">
      <c r="C280" s="42"/>
      <c r="D280" s="42"/>
      <c r="E280" s="42"/>
      <c r="F280" s="105"/>
      <c r="G280" s="105"/>
      <c r="H280" s="105"/>
      <c r="I280" s="105"/>
      <c r="J280" s="105"/>
      <c r="K280" s="105"/>
      <c r="L280" s="105">
        <f t="shared" si="26"/>
        <v>0</v>
      </c>
      <c r="M280" s="105"/>
      <c r="N280" s="105"/>
      <c r="O280" s="105"/>
      <c r="P280" s="105"/>
      <c r="Q280" s="105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</row>
    <row r="281" spans="3:48" ht="12.75">
      <c r="C281" s="42"/>
      <c r="D281" s="42"/>
      <c r="E281" s="42"/>
      <c r="F281" s="105"/>
      <c r="G281" s="105"/>
      <c r="H281" s="105"/>
      <c r="I281" s="105"/>
      <c r="J281" s="105"/>
      <c r="K281" s="105"/>
      <c r="L281" s="105">
        <f t="shared" si="26"/>
        <v>0</v>
      </c>
      <c r="M281" s="105"/>
      <c r="N281" s="105"/>
      <c r="O281" s="105"/>
      <c r="P281" s="105"/>
      <c r="Q281" s="105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</row>
    <row r="282" spans="3:48" ht="12.75">
      <c r="C282" s="42"/>
      <c r="D282" s="42"/>
      <c r="E282" s="42"/>
      <c r="F282" s="105"/>
      <c r="G282" s="105"/>
      <c r="H282" s="105"/>
      <c r="I282" s="105"/>
      <c r="J282" s="105"/>
      <c r="K282" s="105"/>
      <c r="L282" s="105">
        <f t="shared" si="26"/>
        <v>0</v>
      </c>
      <c r="M282" s="105"/>
      <c r="N282" s="105"/>
      <c r="O282" s="105"/>
      <c r="P282" s="105"/>
      <c r="Q282" s="105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</row>
    <row r="283" spans="3:48" ht="12.75">
      <c r="C283" s="42"/>
      <c r="D283" s="42"/>
      <c r="E283" s="42"/>
      <c r="F283" s="105"/>
      <c r="G283" s="105"/>
      <c r="H283" s="105"/>
      <c r="I283" s="105"/>
      <c r="J283" s="105"/>
      <c r="K283" s="105"/>
      <c r="L283" s="105">
        <f t="shared" si="26"/>
        <v>0</v>
      </c>
      <c r="M283" s="105"/>
      <c r="N283" s="105"/>
      <c r="O283" s="105"/>
      <c r="P283" s="105"/>
      <c r="Q283" s="105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</row>
    <row r="284" spans="3:48" ht="12.75">
      <c r="C284" s="42"/>
      <c r="D284" s="42"/>
      <c r="E284" s="42"/>
      <c r="F284" s="105"/>
      <c r="G284" s="105"/>
      <c r="H284" s="105"/>
      <c r="I284" s="105"/>
      <c r="J284" s="105"/>
      <c r="K284" s="105"/>
      <c r="L284" s="105">
        <f t="shared" si="26"/>
        <v>0</v>
      </c>
      <c r="M284" s="105"/>
      <c r="N284" s="105"/>
      <c r="O284" s="105"/>
      <c r="P284" s="105"/>
      <c r="Q284" s="105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</row>
    <row r="285" spans="3:48" ht="12.75">
      <c r="C285" s="42"/>
      <c r="D285" s="42"/>
      <c r="E285" s="42"/>
      <c r="F285" s="105"/>
      <c r="G285" s="105"/>
      <c r="H285" s="105"/>
      <c r="I285" s="105"/>
      <c r="J285" s="105"/>
      <c r="K285" s="105"/>
      <c r="L285" s="105">
        <f t="shared" si="26"/>
        <v>0</v>
      </c>
      <c r="M285" s="105"/>
      <c r="N285" s="105"/>
      <c r="O285" s="105"/>
      <c r="P285" s="105"/>
      <c r="Q285" s="105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</row>
    <row r="286" spans="3:48" ht="12.75">
      <c r="C286" s="42"/>
      <c r="D286" s="42"/>
      <c r="E286" s="42"/>
      <c r="F286" s="105"/>
      <c r="G286" s="105"/>
      <c r="H286" s="105"/>
      <c r="I286" s="105"/>
      <c r="J286" s="105"/>
      <c r="K286" s="105"/>
      <c r="L286" s="105">
        <f t="shared" si="26"/>
        <v>0</v>
      </c>
      <c r="M286" s="105"/>
      <c r="N286" s="105"/>
      <c r="O286" s="105"/>
      <c r="P286" s="105"/>
      <c r="Q286" s="105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</row>
    <row r="287" spans="3:48" ht="12.75">
      <c r="C287" s="42"/>
      <c r="D287" s="42"/>
      <c r="E287" s="42"/>
      <c r="F287" s="105"/>
      <c r="G287" s="105"/>
      <c r="H287" s="105"/>
      <c r="I287" s="105"/>
      <c r="J287" s="105"/>
      <c r="K287" s="105"/>
      <c r="L287" s="105">
        <f t="shared" si="26"/>
        <v>0</v>
      </c>
      <c r="M287" s="105"/>
      <c r="N287" s="105"/>
      <c r="O287" s="105"/>
      <c r="P287" s="105"/>
      <c r="Q287" s="105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</row>
    <row r="288" spans="3:48" ht="12.75">
      <c r="C288" s="42"/>
      <c r="D288" s="42"/>
      <c r="E288" s="42"/>
      <c r="F288" s="105"/>
      <c r="G288" s="105"/>
      <c r="H288" s="105"/>
      <c r="I288" s="105"/>
      <c r="J288" s="105"/>
      <c r="K288" s="105"/>
      <c r="L288" s="105">
        <f t="shared" si="26"/>
        <v>0</v>
      </c>
      <c r="M288" s="105"/>
      <c r="N288" s="105"/>
      <c r="O288" s="105"/>
      <c r="P288" s="105"/>
      <c r="Q288" s="105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</row>
    <row r="289" spans="3:48" ht="12.75">
      <c r="C289" s="42"/>
      <c r="D289" s="42"/>
      <c r="E289" s="42"/>
      <c r="F289" s="105"/>
      <c r="G289" s="105"/>
      <c r="H289" s="105"/>
      <c r="I289" s="105"/>
      <c r="J289" s="105"/>
      <c r="K289" s="105"/>
      <c r="L289" s="105">
        <f t="shared" si="26"/>
        <v>0</v>
      </c>
      <c r="M289" s="105"/>
      <c r="N289" s="105"/>
      <c r="O289" s="105"/>
      <c r="P289" s="105"/>
      <c r="Q289" s="105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</row>
    <row r="290" spans="3:48" ht="12.75">
      <c r="C290" s="42"/>
      <c r="D290" s="42"/>
      <c r="E290" s="42"/>
      <c r="F290" s="105"/>
      <c r="G290" s="105"/>
      <c r="H290" s="105"/>
      <c r="I290" s="105"/>
      <c r="J290" s="105"/>
      <c r="K290" s="105"/>
      <c r="L290" s="105">
        <f t="shared" si="26"/>
        <v>0</v>
      </c>
      <c r="M290" s="105"/>
      <c r="N290" s="105"/>
      <c r="O290" s="105"/>
      <c r="P290" s="105"/>
      <c r="Q290" s="105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</row>
    <row r="291" spans="3:48" ht="12.75">
      <c r="C291" s="42"/>
      <c r="D291" s="42"/>
      <c r="E291" s="42"/>
      <c r="F291" s="105"/>
      <c r="G291" s="105"/>
      <c r="H291" s="105"/>
      <c r="I291" s="105"/>
      <c r="J291" s="105"/>
      <c r="K291" s="105"/>
      <c r="L291" s="105">
        <f t="shared" si="26"/>
        <v>0</v>
      </c>
      <c r="M291" s="105"/>
      <c r="N291" s="105"/>
      <c r="O291" s="105"/>
      <c r="P291" s="105"/>
      <c r="Q291" s="105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</row>
    <row r="292" spans="3:48" ht="12.75">
      <c r="C292" s="42"/>
      <c r="D292" s="42"/>
      <c r="E292" s="42"/>
      <c r="F292" s="105"/>
      <c r="G292" s="105"/>
      <c r="H292" s="105"/>
      <c r="I292" s="105"/>
      <c r="J292" s="105"/>
      <c r="K292" s="105"/>
      <c r="L292" s="105">
        <f t="shared" si="26"/>
        <v>0</v>
      </c>
      <c r="M292" s="105"/>
      <c r="N292" s="105"/>
      <c r="O292" s="105"/>
      <c r="P292" s="105"/>
      <c r="Q292" s="105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</row>
    <row r="293" spans="3:48" ht="12.75">
      <c r="C293" s="42"/>
      <c r="D293" s="42"/>
      <c r="E293" s="42"/>
      <c r="F293" s="105"/>
      <c r="G293" s="105"/>
      <c r="H293" s="105"/>
      <c r="I293" s="105"/>
      <c r="J293" s="105"/>
      <c r="K293" s="105"/>
      <c r="L293" s="105">
        <f t="shared" si="26"/>
        <v>0</v>
      </c>
      <c r="M293" s="105"/>
      <c r="N293" s="105"/>
      <c r="O293" s="105"/>
      <c r="P293" s="105"/>
      <c r="Q293" s="105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</row>
    <row r="294" spans="3:48" ht="12.75">
      <c r="C294" s="42"/>
      <c r="D294" s="42"/>
      <c r="E294" s="42"/>
      <c r="F294" s="105"/>
      <c r="G294" s="105"/>
      <c r="H294" s="105"/>
      <c r="I294" s="105"/>
      <c r="J294" s="105"/>
      <c r="K294" s="105"/>
      <c r="L294" s="105">
        <f t="shared" si="26"/>
        <v>0</v>
      </c>
      <c r="M294" s="105"/>
      <c r="N294" s="105"/>
      <c r="O294" s="105"/>
      <c r="P294" s="105"/>
      <c r="Q294" s="105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</row>
    <row r="295" spans="3:48" ht="12.75">
      <c r="C295" s="42"/>
      <c r="D295" s="42"/>
      <c r="E295" s="42"/>
      <c r="F295" s="105"/>
      <c r="G295" s="105"/>
      <c r="H295" s="105"/>
      <c r="I295" s="105"/>
      <c r="J295" s="105"/>
      <c r="K295" s="105"/>
      <c r="L295" s="105">
        <f t="shared" si="26"/>
        <v>0</v>
      </c>
      <c r="M295" s="105"/>
      <c r="N295" s="105"/>
      <c r="O295" s="105"/>
      <c r="P295" s="105"/>
      <c r="Q295" s="105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</row>
    <row r="296" spans="3:48" ht="12.75">
      <c r="C296" s="42"/>
      <c r="D296" s="42"/>
      <c r="E296" s="42"/>
      <c r="F296" s="105"/>
      <c r="G296" s="105"/>
      <c r="H296" s="105"/>
      <c r="I296" s="105"/>
      <c r="J296" s="105"/>
      <c r="K296" s="105"/>
      <c r="L296" s="105">
        <f t="shared" si="26"/>
        <v>0</v>
      </c>
      <c r="M296" s="105"/>
      <c r="N296" s="105"/>
      <c r="O296" s="105"/>
      <c r="P296" s="105"/>
      <c r="Q296" s="105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</row>
    <row r="297" spans="3:48" ht="12.75">
      <c r="C297" s="42"/>
      <c r="D297" s="42"/>
      <c r="E297" s="42"/>
      <c r="F297" s="105"/>
      <c r="G297" s="105"/>
      <c r="H297" s="105"/>
      <c r="I297" s="105"/>
      <c r="J297" s="105"/>
      <c r="K297" s="105"/>
      <c r="L297" s="105">
        <f t="shared" si="26"/>
        <v>0</v>
      </c>
      <c r="M297" s="105"/>
      <c r="N297" s="105"/>
      <c r="O297" s="105"/>
      <c r="P297" s="105"/>
      <c r="Q297" s="105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</row>
    <row r="298" spans="3:48" ht="12.75">
      <c r="C298" s="42"/>
      <c r="D298" s="42"/>
      <c r="E298" s="42"/>
      <c r="F298" s="105"/>
      <c r="G298" s="105"/>
      <c r="H298" s="105"/>
      <c r="I298" s="105"/>
      <c r="J298" s="105"/>
      <c r="K298" s="105"/>
      <c r="L298" s="105">
        <f t="shared" si="26"/>
        <v>0</v>
      </c>
      <c r="M298" s="105"/>
      <c r="N298" s="105"/>
      <c r="O298" s="105"/>
      <c r="P298" s="105"/>
      <c r="Q298" s="105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</row>
    <row r="299" spans="3:48" ht="12.75">
      <c r="C299" s="42"/>
      <c r="D299" s="42"/>
      <c r="E299" s="42"/>
      <c r="F299" s="105"/>
      <c r="G299" s="105"/>
      <c r="H299" s="105"/>
      <c r="I299" s="105"/>
      <c r="J299" s="105"/>
      <c r="K299" s="105"/>
      <c r="L299" s="105">
        <f t="shared" si="26"/>
        <v>0</v>
      </c>
      <c r="M299" s="105"/>
      <c r="N299" s="105"/>
      <c r="O299" s="105"/>
      <c r="P299" s="105"/>
      <c r="Q299" s="105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</row>
    <row r="300" spans="3:48" ht="12.75">
      <c r="C300" s="42"/>
      <c r="D300" s="42"/>
      <c r="E300" s="42"/>
      <c r="F300" s="105"/>
      <c r="G300" s="105"/>
      <c r="H300" s="105"/>
      <c r="I300" s="105"/>
      <c r="J300" s="105"/>
      <c r="K300" s="105"/>
      <c r="L300" s="105">
        <f t="shared" si="26"/>
        <v>0</v>
      </c>
      <c r="M300" s="105"/>
      <c r="N300" s="105"/>
      <c r="O300" s="105"/>
      <c r="P300" s="105"/>
      <c r="Q300" s="105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</row>
    <row r="301" spans="3:48" ht="12.75">
      <c r="C301" s="42"/>
      <c r="D301" s="42"/>
      <c r="E301" s="42"/>
      <c r="F301" s="105"/>
      <c r="G301" s="105"/>
      <c r="H301" s="105"/>
      <c r="I301" s="105"/>
      <c r="J301" s="105"/>
      <c r="K301" s="105"/>
      <c r="L301" s="105">
        <f t="shared" si="26"/>
        <v>0</v>
      </c>
      <c r="M301" s="105"/>
      <c r="N301" s="105"/>
      <c r="O301" s="105"/>
      <c r="P301" s="105"/>
      <c r="Q301" s="105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</row>
    <row r="302" spans="3:48" ht="12.75">
      <c r="C302" s="42"/>
      <c r="D302" s="42"/>
      <c r="E302" s="42"/>
      <c r="F302" s="105"/>
      <c r="G302" s="105"/>
      <c r="H302" s="105"/>
      <c r="I302" s="105"/>
      <c r="J302" s="105"/>
      <c r="K302" s="105"/>
      <c r="L302" s="105">
        <f t="shared" si="26"/>
        <v>0</v>
      </c>
      <c r="M302" s="105"/>
      <c r="N302" s="105"/>
      <c r="O302" s="105"/>
      <c r="P302" s="105"/>
      <c r="Q302" s="105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</row>
    <row r="303" spans="3:48" ht="12.75">
      <c r="C303" s="42"/>
      <c r="D303" s="42"/>
      <c r="E303" s="42"/>
      <c r="F303" s="105"/>
      <c r="G303" s="105"/>
      <c r="H303" s="105"/>
      <c r="I303" s="105"/>
      <c r="J303" s="105"/>
      <c r="K303" s="105"/>
      <c r="L303" s="105">
        <f t="shared" si="26"/>
        <v>0</v>
      </c>
      <c r="M303" s="105"/>
      <c r="N303" s="105"/>
      <c r="O303" s="105"/>
      <c r="P303" s="105"/>
      <c r="Q303" s="105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</row>
    <row r="304" spans="3:48" ht="12.75">
      <c r="C304" s="42"/>
      <c r="D304" s="42"/>
      <c r="E304" s="42"/>
      <c r="F304" s="105"/>
      <c r="G304" s="105"/>
      <c r="H304" s="105"/>
      <c r="I304" s="105"/>
      <c r="J304" s="105"/>
      <c r="K304" s="105"/>
      <c r="L304" s="105">
        <f t="shared" si="26"/>
        <v>0</v>
      </c>
      <c r="M304" s="105"/>
      <c r="N304" s="105"/>
      <c r="O304" s="105"/>
      <c r="P304" s="105"/>
      <c r="Q304" s="105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</row>
    <row r="305" spans="3:48" ht="12.75">
      <c r="C305" s="42"/>
      <c r="D305" s="42"/>
      <c r="E305" s="42"/>
      <c r="F305" s="105"/>
      <c r="G305" s="105"/>
      <c r="H305" s="105"/>
      <c r="I305" s="105"/>
      <c r="J305" s="105"/>
      <c r="K305" s="105"/>
      <c r="L305" s="105">
        <f t="shared" si="26"/>
        <v>0</v>
      </c>
      <c r="M305" s="105"/>
      <c r="N305" s="105"/>
      <c r="O305" s="105"/>
      <c r="P305" s="105"/>
      <c r="Q305" s="105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</row>
    <row r="306" spans="3:48" ht="12.75">
      <c r="C306" s="42"/>
      <c r="D306" s="42"/>
      <c r="E306" s="42"/>
      <c r="F306" s="105"/>
      <c r="G306" s="105"/>
      <c r="H306" s="105"/>
      <c r="I306" s="105"/>
      <c r="J306" s="105"/>
      <c r="K306" s="105"/>
      <c r="L306" s="105">
        <f t="shared" si="26"/>
        <v>0</v>
      </c>
      <c r="M306" s="105"/>
      <c r="N306" s="105"/>
      <c r="O306" s="105"/>
      <c r="P306" s="105"/>
      <c r="Q306" s="105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</row>
    <row r="307" spans="3:48" ht="12.75">
      <c r="C307" s="42"/>
      <c r="D307" s="42"/>
      <c r="E307" s="42"/>
      <c r="F307" s="105"/>
      <c r="G307" s="105"/>
      <c r="H307" s="105"/>
      <c r="I307" s="105"/>
      <c r="J307" s="105"/>
      <c r="K307" s="105"/>
      <c r="L307" s="105">
        <f t="shared" si="26"/>
        <v>0</v>
      </c>
      <c r="M307" s="105"/>
      <c r="N307" s="105"/>
      <c r="O307" s="105"/>
      <c r="P307" s="105"/>
      <c r="Q307" s="105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</row>
    <row r="308" spans="3:48" ht="12.75">
      <c r="C308" s="42"/>
      <c r="D308" s="42"/>
      <c r="E308" s="42"/>
      <c r="F308" s="105"/>
      <c r="G308" s="105"/>
      <c r="H308" s="105"/>
      <c r="I308" s="105"/>
      <c r="J308" s="105"/>
      <c r="K308" s="105"/>
      <c r="L308" s="105">
        <f t="shared" si="26"/>
        <v>0</v>
      </c>
      <c r="M308" s="105"/>
      <c r="N308" s="105"/>
      <c r="O308" s="105"/>
      <c r="P308" s="105"/>
      <c r="Q308" s="105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</row>
    <row r="309" spans="3:48" ht="12.75">
      <c r="C309" s="42"/>
      <c r="D309" s="42"/>
      <c r="E309" s="42"/>
      <c r="F309" s="105"/>
      <c r="G309" s="105"/>
      <c r="H309" s="105"/>
      <c r="I309" s="105"/>
      <c r="J309" s="105"/>
      <c r="K309" s="105"/>
      <c r="L309" s="105">
        <f aca="true" t="shared" si="27" ref="L309:L372">F309+I309</f>
        <v>0</v>
      </c>
      <c r="M309" s="105"/>
      <c r="N309" s="105"/>
      <c r="O309" s="105"/>
      <c r="P309" s="105"/>
      <c r="Q309" s="105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</row>
    <row r="310" spans="3:48" ht="12.75">
      <c r="C310" s="42"/>
      <c r="D310" s="42"/>
      <c r="E310" s="42"/>
      <c r="F310" s="105"/>
      <c r="G310" s="105"/>
      <c r="H310" s="105"/>
      <c r="I310" s="105"/>
      <c r="J310" s="105"/>
      <c r="K310" s="105"/>
      <c r="L310" s="105">
        <f t="shared" si="27"/>
        <v>0</v>
      </c>
      <c r="M310" s="105"/>
      <c r="N310" s="105"/>
      <c r="O310" s="105"/>
      <c r="P310" s="105"/>
      <c r="Q310" s="105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</row>
    <row r="311" spans="3:48" ht="12.75">
      <c r="C311" s="42"/>
      <c r="D311" s="42"/>
      <c r="E311" s="42"/>
      <c r="F311" s="105"/>
      <c r="G311" s="105"/>
      <c r="H311" s="105"/>
      <c r="I311" s="105"/>
      <c r="J311" s="105"/>
      <c r="K311" s="105"/>
      <c r="L311" s="105">
        <f t="shared" si="27"/>
        <v>0</v>
      </c>
      <c r="M311" s="105"/>
      <c r="N311" s="105"/>
      <c r="O311" s="105"/>
      <c r="P311" s="105"/>
      <c r="Q311" s="105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</row>
    <row r="312" spans="3:48" ht="12.75">
      <c r="C312" s="42"/>
      <c r="D312" s="42"/>
      <c r="E312" s="42"/>
      <c r="F312" s="105"/>
      <c r="G312" s="105"/>
      <c r="H312" s="105"/>
      <c r="I312" s="105"/>
      <c r="J312" s="105"/>
      <c r="K312" s="105"/>
      <c r="L312" s="105">
        <f t="shared" si="27"/>
        <v>0</v>
      </c>
      <c r="M312" s="105"/>
      <c r="N312" s="105"/>
      <c r="O312" s="105"/>
      <c r="P312" s="105"/>
      <c r="Q312" s="105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</row>
    <row r="313" spans="3:48" ht="12.75">
      <c r="C313" s="42"/>
      <c r="D313" s="42"/>
      <c r="E313" s="42"/>
      <c r="F313" s="105"/>
      <c r="G313" s="105"/>
      <c r="H313" s="105"/>
      <c r="I313" s="105"/>
      <c r="J313" s="105"/>
      <c r="K313" s="105"/>
      <c r="L313" s="105">
        <f t="shared" si="27"/>
        <v>0</v>
      </c>
      <c r="M313" s="105"/>
      <c r="N313" s="105"/>
      <c r="O313" s="105"/>
      <c r="P313" s="105"/>
      <c r="Q313" s="105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</row>
    <row r="314" spans="3:48" ht="12.75">
      <c r="C314" s="42"/>
      <c r="D314" s="42"/>
      <c r="E314" s="42"/>
      <c r="F314" s="105"/>
      <c r="G314" s="105"/>
      <c r="H314" s="105"/>
      <c r="I314" s="105"/>
      <c r="J314" s="105"/>
      <c r="K314" s="105"/>
      <c r="L314" s="105">
        <f t="shared" si="27"/>
        <v>0</v>
      </c>
      <c r="M314" s="105"/>
      <c r="N314" s="105"/>
      <c r="O314" s="105"/>
      <c r="P314" s="105"/>
      <c r="Q314" s="105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</row>
    <row r="315" spans="3:48" ht="12.75">
      <c r="C315" s="42"/>
      <c r="D315" s="42"/>
      <c r="E315" s="42"/>
      <c r="F315" s="105"/>
      <c r="G315" s="105"/>
      <c r="H315" s="105"/>
      <c r="I315" s="105"/>
      <c r="J315" s="105"/>
      <c r="K315" s="105"/>
      <c r="L315" s="105">
        <f t="shared" si="27"/>
        <v>0</v>
      </c>
      <c r="M315" s="105"/>
      <c r="N315" s="105"/>
      <c r="O315" s="105"/>
      <c r="P315" s="105"/>
      <c r="Q315" s="105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</row>
    <row r="316" spans="3:48" ht="12.75">
      <c r="C316" s="42"/>
      <c r="D316" s="42"/>
      <c r="E316" s="42"/>
      <c r="F316" s="105"/>
      <c r="G316" s="105"/>
      <c r="H316" s="105"/>
      <c r="I316" s="105"/>
      <c r="J316" s="105"/>
      <c r="K316" s="105"/>
      <c r="L316" s="105">
        <f t="shared" si="27"/>
        <v>0</v>
      </c>
      <c r="M316" s="105"/>
      <c r="N316" s="105"/>
      <c r="O316" s="105"/>
      <c r="P316" s="105"/>
      <c r="Q316" s="105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</row>
    <row r="317" spans="3:48" ht="12.75">
      <c r="C317" s="42"/>
      <c r="D317" s="42"/>
      <c r="E317" s="42"/>
      <c r="F317" s="105"/>
      <c r="G317" s="105"/>
      <c r="H317" s="105"/>
      <c r="I317" s="105"/>
      <c r="J317" s="105"/>
      <c r="K317" s="105"/>
      <c r="L317" s="105">
        <f t="shared" si="27"/>
        <v>0</v>
      </c>
      <c r="M317" s="105"/>
      <c r="N317" s="105"/>
      <c r="O317" s="105"/>
      <c r="P317" s="105"/>
      <c r="Q317" s="105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</row>
    <row r="318" spans="3:48" ht="12.75">
      <c r="C318" s="42"/>
      <c r="D318" s="42"/>
      <c r="E318" s="42"/>
      <c r="F318" s="105"/>
      <c r="G318" s="105"/>
      <c r="H318" s="105"/>
      <c r="I318" s="105"/>
      <c r="J318" s="105"/>
      <c r="K318" s="105"/>
      <c r="L318" s="105">
        <f t="shared" si="27"/>
        <v>0</v>
      </c>
      <c r="M318" s="105"/>
      <c r="N318" s="105"/>
      <c r="O318" s="105"/>
      <c r="P318" s="105"/>
      <c r="Q318" s="105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</row>
    <row r="319" spans="3:48" ht="12.75">
      <c r="C319" s="42"/>
      <c r="D319" s="42"/>
      <c r="E319" s="42"/>
      <c r="F319" s="105"/>
      <c r="G319" s="105"/>
      <c r="H319" s="105"/>
      <c r="I319" s="105"/>
      <c r="J319" s="105"/>
      <c r="K319" s="105"/>
      <c r="L319" s="105">
        <f t="shared" si="27"/>
        <v>0</v>
      </c>
      <c r="M319" s="105"/>
      <c r="N319" s="105"/>
      <c r="O319" s="105"/>
      <c r="P319" s="105"/>
      <c r="Q319" s="105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</row>
    <row r="320" spans="3:48" ht="12.75">
      <c r="C320" s="42"/>
      <c r="D320" s="42"/>
      <c r="E320" s="42"/>
      <c r="F320" s="105"/>
      <c r="G320" s="105"/>
      <c r="H320" s="105"/>
      <c r="I320" s="105"/>
      <c r="J320" s="105"/>
      <c r="K320" s="105"/>
      <c r="L320" s="105">
        <f t="shared" si="27"/>
        <v>0</v>
      </c>
      <c r="M320" s="105"/>
      <c r="N320" s="105"/>
      <c r="O320" s="105"/>
      <c r="P320" s="105"/>
      <c r="Q320" s="105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</row>
    <row r="321" spans="3:48" ht="12.75">
      <c r="C321" s="42"/>
      <c r="D321" s="42"/>
      <c r="E321" s="42"/>
      <c r="F321" s="105"/>
      <c r="G321" s="105"/>
      <c r="H321" s="105"/>
      <c r="I321" s="105"/>
      <c r="J321" s="105"/>
      <c r="K321" s="105"/>
      <c r="L321" s="105">
        <f t="shared" si="27"/>
        <v>0</v>
      </c>
      <c r="M321" s="105"/>
      <c r="N321" s="105"/>
      <c r="O321" s="105"/>
      <c r="P321" s="105"/>
      <c r="Q321" s="105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</row>
    <row r="322" spans="3:48" ht="12.75">
      <c r="C322" s="42"/>
      <c r="D322" s="42"/>
      <c r="E322" s="42"/>
      <c r="F322" s="105"/>
      <c r="G322" s="105"/>
      <c r="H322" s="105"/>
      <c r="I322" s="105"/>
      <c r="J322" s="105"/>
      <c r="K322" s="105"/>
      <c r="L322" s="105">
        <f t="shared" si="27"/>
        <v>0</v>
      </c>
      <c r="M322" s="105"/>
      <c r="N322" s="105"/>
      <c r="O322" s="105"/>
      <c r="P322" s="105"/>
      <c r="Q322" s="105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</row>
    <row r="323" spans="3:48" ht="12.75">
      <c r="C323" s="42"/>
      <c r="D323" s="42"/>
      <c r="E323" s="42"/>
      <c r="F323" s="105"/>
      <c r="G323" s="105"/>
      <c r="H323" s="105"/>
      <c r="I323" s="105"/>
      <c r="J323" s="105"/>
      <c r="K323" s="105"/>
      <c r="L323" s="105">
        <f t="shared" si="27"/>
        <v>0</v>
      </c>
      <c r="M323" s="105"/>
      <c r="N323" s="105"/>
      <c r="O323" s="105"/>
      <c r="P323" s="105"/>
      <c r="Q323" s="105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</row>
    <row r="324" spans="3:48" ht="12.75">
      <c r="C324" s="42"/>
      <c r="D324" s="42"/>
      <c r="E324" s="42"/>
      <c r="F324" s="105"/>
      <c r="G324" s="105"/>
      <c r="H324" s="105"/>
      <c r="I324" s="105"/>
      <c r="J324" s="105"/>
      <c r="K324" s="105"/>
      <c r="L324" s="105">
        <f t="shared" si="27"/>
        <v>0</v>
      </c>
      <c r="M324" s="105"/>
      <c r="N324" s="105"/>
      <c r="O324" s="105"/>
      <c r="P324" s="105"/>
      <c r="Q324" s="105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</row>
    <row r="325" spans="3:48" ht="12.75">
      <c r="C325" s="42"/>
      <c r="D325" s="42"/>
      <c r="E325" s="42"/>
      <c r="F325" s="105"/>
      <c r="G325" s="105"/>
      <c r="H325" s="105"/>
      <c r="I325" s="105"/>
      <c r="J325" s="105"/>
      <c r="K325" s="105"/>
      <c r="L325" s="105">
        <f t="shared" si="27"/>
        <v>0</v>
      </c>
      <c r="M325" s="105"/>
      <c r="N325" s="105"/>
      <c r="O325" s="105"/>
      <c r="P325" s="105"/>
      <c r="Q325" s="105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</row>
    <row r="326" spans="3:48" ht="12.75">
      <c r="C326" s="42"/>
      <c r="D326" s="42"/>
      <c r="E326" s="42"/>
      <c r="F326" s="105"/>
      <c r="G326" s="105"/>
      <c r="H326" s="105"/>
      <c r="I326" s="105"/>
      <c r="J326" s="105"/>
      <c r="K326" s="105"/>
      <c r="L326" s="105">
        <f t="shared" si="27"/>
        <v>0</v>
      </c>
      <c r="M326" s="105"/>
      <c r="N326" s="105"/>
      <c r="O326" s="105"/>
      <c r="P326" s="105"/>
      <c r="Q326" s="105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</row>
    <row r="327" spans="3:48" ht="12.75">
      <c r="C327" s="42"/>
      <c r="D327" s="42"/>
      <c r="E327" s="42"/>
      <c r="F327" s="105"/>
      <c r="G327" s="105"/>
      <c r="H327" s="105"/>
      <c r="I327" s="105"/>
      <c r="J327" s="105"/>
      <c r="K327" s="105"/>
      <c r="L327" s="105">
        <f t="shared" si="27"/>
        <v>0</v>
      </c>
      <c r="M327" s="105"/>
      <c r="N327" s="105"/>
      <c r="O327" s="105"/>
      <c r="P327" s="105"/>
      <c r="Q327" s="105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</row>
    <row r="328" spans="3:48" ht="12.75">
      <c r="C328" s="42"/>
      <c r="D328" s="42"/>
      <c r="E328" s="42"/>
      <c r="F328" s="105"/>
      <c r="G328" s="105"/>
      <c r="H328" s="105"/>
      <c r="I328" s="105"/>
      <c r="J328" s="105"/>
      <c r="K328" s="105"/>
      <c r="L328" s="105">
        <f t="shared" si="27"/>
        <v>0</v>
      </c>
      <c r="M328" s="105"/>
      <c r="N328" s="105"/>
      <c r="O328" s="105"/>
      <c r="P328" s="105"/>
      <c r="Q328" s="105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</row>
    <row r="329" spans="3:48" ht="12.75">
      <c r="C329" s="42"/>
      <c r="D329" s="42"/>
      <c r="E329" s="42"/>
      <c r="F329" s="105"/>
      <c r="G329" s="105"/>
      <c r="H329" s="105"/>
      <c r="I329" s="105"/>
      <c r="J329" s="105"/>
      <c r="K329" s="105"/>
      <c r="L329" s="105">
        <f t="shared" si="27"/>
        <v>0</v>
      </c>
      <c r="M329" s="105"/>
      <c r="N329" s="105"/>
      <c r="O329" s="105"/>
      <c r="P329" s="105"/>
      <c r="Q329" s="105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</row>
    <row r="330" spans="3:48" ht="12.75">
      <c r="C330" s="42"/>
      <c r="D330" s="42"/>
      <c r="E330" s="42"/>
      <c r="F330" s="105"/>
      <c r="G330" s="105"/>
      <c r="H330" s="105"/>
      <c r="I330" s="105"/>
      <c r="J330" s="105"/>
      <c r="K330" s="105"/>
      <c r="L330" s="105">
        <f t="shared" si="27"/>
        <v>0</v>
      </c>
      <c r="M330" s="105"/>
      <c r="N330" s="105"/>
      <c r="O330" s="105"/>
      <c r="P330" s="105"/>
      <c r="Q330" s="105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</row>
    <row r="331" spans="3:48" ht="12.75">
      <c r="C331" s="42"/>
      <c r="D331" s="42"/>
      <c r="E331" s="42"/>
      <c r="F331" s="105"/>
      <c r="G331" s="105"/>
      <c r="H331" s="105"/>
      <c r="I331" s="105"/>
      <c r="J331" s="105"/>
      <c r="K331" s="105"/>
      <c r="L331" s="105">
        <f t="shared" si="27"/>
        <v>0</v>
      </c>
      <c r="M331" s="105"/>
      <c r="N331" s="105"/>
      <c r="O331" s="105"/>
      <c r="P331" s="105"/>
      <c r="Q331" s="105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</row>
    <row r="332" spans="3:48" ht="12.75">
      <c r="C332" s="42"/>
      <c r="D332" s="42"/>
      <c r="E332" s="42"/>
      <c r="F332" s="105"/>
      <c r="G332" s="105"/>
      <c r="H332" s="105"/>
      <c r="I332" s="105"/>
      <c r="J332" s="105"/>
      <c r="K332" s="105"/>
      <c r="L332" s="105">
        <f t="shared" si="27"/>
        <v>0</v>
      </c>
      <c r="M332" s="105"/>
      <c r="N332" s="105"/>
      <c r="O332" s="105"/>
      <c r="P332" s="105"/>
      <c r="Q332" s="105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</row>
    <row r="333" spans="3:48" ht="12.75">
      <c r="C333" s="42"/>
      <c r="D333" s="42"/>
      <c r="E333" s="42"/>
      <c r="F333" s="105"/>
      <c r="G333" s="105"/>
      <c r="H333" s="105"/>
      <c r="I333" s="105"/>
      <c r="J333" s="105"/>
      <c r="K333" s="105"/>
      <c r="L333" s="105">
        <f t="shared" si="27"/>
        <v>0</v>
      </c>
      <c r="M333" s="105"/>
      <c r="N333" s="105"/>
      <c r="O333" s="105"/>
      <c r="P333" s="105"/>
      <c r="Q333" s="105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</row>
    <row r="334" spans="3:48" ht="12.75">
      <c r="C334" s="42"/>
      <c r="D334" s="42"/>
      <c r="E334" s="42"/>
      <c r="F334" s="105"/>
      <c r="G334" s="105"/>
      <c r="H334" s="105"/>
      <c r="I334" s="105"/>
      <c r="J334" s="105"/>
      <c r="K334" s="105"/>
      <c r="L334" s="105">
        <f t="shared" si="27"/>
        <v>0</v>
      </c>
      <c r="M334" s="105"/>
      <c r="N334" s="105"/>
      <c r="O334" s="105"/>
      <c r="P334" s="105"/>
      <c r="Q334" s="105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</row>
    <row r="335" spans="3:48" ht="12.75">
      <c r="C335" s="42"/>
      <c r="D335" s="42"/>
      <c r="E335" s="42"/>
      <c r="F335" s="105"/>
      <c r="G335" s="105"/>
      <c r="H335" s="105"/>
      <c r="I335" s="105"/>
      <c r="J335" s="105"/>
      <c r="K335" s="105"/>
      <c r="L335" s="105">
        <f t="shared" si="27"/>
        <v>0</v>
      </c>
      <c r="M335" s="105"/>
      <c r="N335" s="105"/>
      <c r="O335" s="105"/>
      <c r="P335" s="105"/>
      <c r="Q335" s="105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</row>
    <row r="336" spans="3:48" ht="12.75">
      <c r="C336" s="42"/>
      <c r="D336" s="42"/>
      <c r="E336" s="42"/>
      <c r="F336" s="105"/>
      <c r="G336" s="105"/>
      <c r="H336" s="105"/>
      <c r="I336" s="105"/>
      <c r="J336" s="105"/>
      <c r="K336" s="105"/>
      <c r="L336" s="105">
        <f t="shared" si="27"/>
        <v>0</v>
      </c>
      <c r="M336" s="105"/>
      <c r="N336" s="105"/>
      <c r="O336" s="105"/>
      <c r="P336" s="105"/>
      <c r="Q336" s="105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</row>
    <row r="337" spans="3:48" ht="12.75">
      <c r="C337" s="42"/>
      <c r="D337" s="42"/>
      <c r="E337" s="42"/>
      <c r="F337" s="105"/>
      <c r="G337" s="105"/>
      <c r="H337" s="105"/>
      <c r="I337" s="105"/>
      <c r="J337" s="105"/>
      <c r="K337" s="105"/>
      <c r="L337" s="105">
        <f t="shared" si="27"/>
        <v>0</v>
      </c>
      <c r="M337" s="105"/>
      <c r="N337" s="105"/>
      <c r="O337" s="105"/>
      <c r="P337" s="105"/>
      <c r="Q337" s="105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</row>
    <row r="338" spans="3:48" ht="12.75">
      <c r="C338" s="42"/>
      <c r="D338" s="42"/>
      <c r="E338" s="42"/>
      <c r="F338" s="105"/>
      <c r="G338" s="105"/>
      <c r="H338" s="105"/>
      <c r="I338" s="105"/>
      <c r="J338" s="105"/>
      <c r="K338" s="105"/>
      <c r="L338" s="105">
        <f t="shared" si="27"/>
        <v>0</v>
      </c>
      <c r="M338" s="105"/>
      <c r="N338" s="105"/>
      <c r="O338" s="105"/>
      <c r="P338" s="105"/>
      <c r="Q338" s="105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</row>
    <row r="339" spans="3:48" ht="12.75">
      <c r="C339" s="42"/>
      <c r="D339" s="42"/>
      <c r="E339" s="42"/>
      <c r="F339" s="105"/>
      <c r="G339" s="105"/>
      <c r="H339" s="105"/>
      <c r="I339" s="105"/>
      <c r="J339" s="105"/>
      <c r="K339" s="105"/>
      <c r="L339" s="105">
        <f t="shared" si="27"/>
        <v>0</v>
      </c>
      <c r="M339" s="105"/>
      <c r="N339" s="105"/>
      <c r="O339" s="105"/>
      <c r="P339" s="105"/>
      <c r="Q339" s="105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</row>
    <row r="340" spans="3:48" ht="12.75">
      <c r="C340" s="42"/>
      <c r="D340" s="42"/>
      <c r="E340" s="42"/>
      <c r="F340" s="105"/>
      <c r="G340" s="105"/>
      <c r="H340" s="105"/>
      <c r="I340" s="105"/>
      <c r="J340" s="105"/>
      <c r="K340" s="105"/>
      <c r="L340" s="105">
        <f t="shared" si="27"/>
        <v>0</v>
      </c>
      <c r="M340" s="105"/>
      <c r="N340" s="105"/>
      <c r="O340" s="105"/>
      <c r="P340" s="105"/>
      <c r="Q340" s="105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</row>
    <row r="341" spans="3:48" ht="12.75">
      <c r="C341" s="42"/>
      <c r="D341" s="42"/>
      <c r="E341" s="42"/>
      <c r="F341" s="105"/>
      <c r="G341" s="105"/>
      <c r="H341" s="105"/>
      <c r="I341" s="105"/>
      <c r="J341" s="105"/>
      <c r="K341" s="105"/>
      <c r="L341" s="105">
        <f t="shared" si="27"/>
        <v>0</v>
      </c>
      <c r="M341" s="105"/>
      <c r="N341" s="105"/>
      <c r="O341" s="105"/>
      <c r="P341" s="105"/>
      <c r="Q341" s="105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</row>
    <row r="342" spans="3:48" ht="12.75">
      <c r="C342" s="42"/>
      <c r="D342" s="42"/>
      <c r="E342" s="42"/>
      <c r="F342" s="105"/>
      <c r="G342" s="105"/>
      <c r="H342" s="105"/>
      <c r="I342" s="105"/>
      <c r="J342" s="105"/>
      <c r="K342" s="105"/>
      <c r="L342" s="105">
        <f t="shared" si="27"/>
        <v>0</v>
      </c>
      <c r="M342" s="105"/>
      <c r="N342" s="105"/>
      <c r="O342" s="105"/>
      <c r="P342" s="105"/>
      <c r="Q342" s="105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</row>
    <row r="343" spans="3:48" ht="12.75">
      <c r="C343" s="42"/>
      <c r="D343" s="42"/>
      <c r="E343" s="42"/>
      <c r="F343" s="105"/>
      <c r="G343" s="105"/>
      <c r="H343" s="105"/>
      <c r="I343" s="105"/>
      <c r="J343" s="105"/>
      <c r="K343" s="105"/>
      <c r="L343" s="105">
        <f t="shared" si="27"/>
        <v>0</v>
      </c>
      <c r="M343" s="105"/>
      <c r="N343" s="105"/>
      <c r="O343" s="105"/>
      <c r="P343" s="105"/>
      <c r="Q343" s="105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</row>
    <row r="344" spans="3:48" ht="12.75">
      <c r="C344" s="42"/>
      <c r="D344" s="42"/>
      <c r="E344" s="42"/>
      <c r="F344" s="105"/>
      <c r="G344" s="105"/>
      <c r="H344" s="105"/>
      <c r="I344" s="105"/>
      <c r="J344" s="105"/>
      <c r="K344" s="105"/>
      <c r="L344" s="105">
        <f t="shared" si="27"/>
        <v>0</v>
      </c>
      <c r="M344" s="105"/>
      <c r="N344" s="105"/>
      <c r="O344" s="105"/>
      <c r="P344" s="105"/>
      <c r="Q344" s="105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</row>
    <row r="345" spans="3:48" ht="12.75">
      <c r="C345" s="42"/>
      <c r="D345" s="42"/>
      <c r="E345" s="42"/>
      <c r="F345" s="105"/>
      <c r="G345" s="105"/>
      <c r="H345" s="105"/>
      <c r="I345" s="105"/>
      <c r="J345" s="105"/>
      <c r="K345" s="105"/>
      <c r="L345" s="105">
        <f t="shared" si="27"/>
        <v>0</v>
      </c>
      <c r="M345" s="105"/>
      <c r="N345" s="105"/>
      <c r="O345" s="105"/>
      <c r="P345" s="105"/>
      <c r="Q345" s="105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</row>
    <row r="346" spans="3:48" ht="12.75">
      <c r="C346" s="42"/>
      <c r="D346" s="42"/>
      <c r="E346" s="42"/>
      <c r="F346" s="105"/>
      <c r="G346" s="105"/>
      <c r="H346" s="105"/>
      <c r="I346" s="105"/>
      <c r="J346" s="105"/>
      <c r="K346" s="105"/>
      <c r="L346" s="105">
        <f t="shared" si="27"/>
        <v>0</v>
      </c>
      <c r="M346" s="105"/>
      <c r="N346" s="105"/>
      <c r="O346" s="105"/>
      <c r="P346" s="105"/>
      <c r="Q346" s="105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</row>
    <row r="347" spans="3:48" ht="12.75">
      <c r="C347" s="42"/>
      <c r="D347" s="42"/>
      <c r="E347" s="42"/>
      <c r="F347" s="105"/>
      <c r="G347" s="105"/>
      <c r="H347" s="105"/>
      <c r="I347" s="105"/>
      <c r="J347" s="105"/>
      <c r="K347" s="105"/>
      <c r="L347" s="105">
        <f t="shared" si="27"/>
        <v>0</v>
      </c>
      <c r="M347" s="105"/>
      <c r="N347" s="105"/>
      <c r="O347" s="105"/>
      <c r="P347" s="105"/>
      <c r="Q347" s="105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</row>
    <row r="348" spans="3:48" ht="12.75">
      <c r="C348" s="42"/>
      <c r="D348" s="42"/>
      <c r="E348" s="42"/>
      <c r="F348" s="105"/>
      <c r="G348" s="105"/>
      <c r="H348" s="105"/>
      <c r="I348" s="105"/>
      <c r="J348" s="105"/>
      <c r="K348" s="105"/>
      <c r="L348" s="105">
        <f t="shared" si="27"/>
        <v>0</v>
      </c>
      <c r="M348" s="105"/>
      <c r="N348" s="105"/>
      <c r="O348" s="105"/>
      <c r="P348" s="105"/>
      <c r="Q348" s="105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</row>
    <row r="349" spans="3:48" ht="12.75">
      <c r="C349" s="42"/>
      <c r="D349" s="42"/>
      <c r="E349" s="42"/>
      <c r="F349" s="105"/>
      <c r="G349" s="105"/>
      <c r="H349" s="105"/>
      <c r="I349" s="105"/>
      <c r="J349" s="105"/>
      <c r="K349" s="105"/>
      <c r="L349" s="105">
        <f t="shared" si="27"/>
        <v>0</v>
      </c>
      <c r="M349" s="105"/>
      <c r="N349" s="105"/>
      <c r="O349" s="105"/>
      <c r="P349" s="105"/>
      <c r="Q349" s="105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</row>
    <row r="350" spans="3:48" ht="12.75">
      <c r="C350" s="42"/>
      <c r="D350" s="42"/>
      <c r="E350" s="42"/>
      <c r="F350" s="105"/>
      <c r="G350" s="105"/>
      <c r="H350" s="105"/>
      <c r="I350" s="105"/>
      <c r="J350" s="105"/>
      <c r="K350" s="105"/>
      <c r="L350" s="105">
        <f t="shared" si="27"/>
        <v>0</v>
      </c>
      <c r="M350" s="105"/>
      <c r="N350" s="105"/>
      <c r="O350" s="105"/>
      <c r="P350" s="105"/>
      <c r="Q350" s="105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</row>
    <row r="351" spans="3:48" ht="12.75">
      <c r="C351" s="42"/>
      <c r="D351" s="42"/>
      <c r="E351" s="42"/>
      <c r="F351" s="105"/>
      <c r="G351" s="105"/>
      <c r="H351" s="105"/>
      <c r="I351" s="105"/>
      <c r="J351" s="105"/>
      <c r="K351" s="105"/>
      <c r="L351" s="105">
        <f t="shared" si="27"/>
        <v>0</v>
      </c>
      <c r="M351" s="105"/>
      <c r="N351" s="105"/>
      <c r="O351" s="105"/>
      <c r="P351" s="105"/>
      <c r="Q351" s="105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</row>
    <row r="352" spans="3:48" ht="12.75">
      <c r="C352" s="42"/>
      <c r="D352" s="42"/>
      <c r="E352" s="42"/>
      <c r="F352" s="105"/>
      <c r="G352" s="105"/>
      <c r="H352" s="105"/>
      <c r="I352" s="105"/>
      <c r="J352" s="105"/>
      <c r="K352" s="105"/>
      <c r="L352" s="105">
        <f t="shared" si="27"/>
        <v>0</v>
      </c>
      <c r="M352" s="105"/>
      <c r="N352" s="105"/>
      <c r="O352" s="105"/>
      <c r="P352" s="105"/>
      <c r="Q352" s="105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</row>
    <row r="353" spans="3:48" ht="12.75">
      <c r="C353" s="42"/>
      <c r="D353" s="42"/>
      <c r="E353" s="42"/>
      <c r="F353" s="105"/>
      <c r="G353" s="105"/>
      <c r="H353" s="105"/>
      <c r="I353" s="105"/>
      <c r="J353" s="105"/>
      <c r="K353" s="105"/>
      <c r="L353" s="105">
        <f t="shared" si="27"/>
        <v>0</v>
      </c>
      <c r="M353" s="105"/>
      <c r="N353" s="105"/>
      <c r="O353" s="105"/>
      <c r="P353" s="105"/>
      <c r="Q353" s="105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</row>
    <row r="354" spans="3:48" ht="12.75">
      <c r="C354" s="42"/>
      <c r="D354" s="42"/>
      <c r="E354" s="42"/>
      <c r="F354" s="105"/>
      <c r="G354" s="105"/>
      <c r="H354" s="105"/>
      <c r="I354" s="105"/>
      <c r="J354" s="105"/>
      <c r="K354" s="105"/>
      <c r="L354" s="105">
        <f t="shared" si="27"/>
        <v>0</v>
      </c>
      <c r="M354" s="105"/>
      <c r="N354" s="105"/>
      <c r="O354" s="105"/>
      <c r="P354" s="105"/>
      <c r="Q354" s="105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</row>
    <row r="355" spans="3:48" ht="12.75">
      <c r="C355" s="42"/>
      <c r="D355" s="42"/>
      <c r="E355" s="42"/>
      <c r="F355" s="105"/>
      <c r="G355" s="105"/>
      <c r="H355" s="105"/>
      <c r="I355" s="105"/>
      <c r="J355" s="105"/>
      <c r="K355" s="105"/>
      <c r="L355" s="105">
        <f t="shared" si="27"/>
        <v>0</v>
      </c>
      <c r="M355" s="105"/>
      <c r="N355" s="105"/>
      <c r="O355" s="105"/>
      <c r="P355" s="105"/>
      <c r="Q355" s="105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</row>
    <row r="356" spans="3:48" ht="12.75">
      <c r="C356" s="42"/>
      <c r="D356" s="42"/>
      <c r="E356" s="42"/>
      <c r="F356" s="105"/>
      <c r="G356" s="105"/>
      <c r="H356" s="105"/>
      <c r="I356" s="105"/>
      <c r="J356" s="105"/>
      <c r="K356" s="105"/>
      <c r="L356" s="105">
        <f t="shared" si="27"/>
        <v>0</v>
      </c>
      <c r="M356" s="105"/>
      <c r="N356" s="105"/>
      <c r="O356" s="105"/>
      <c r="P356" s="105"/>
      <c r="Q356" s="105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</row>
    <row r="357" spans="3:48" ht="12.75">
      <c r="C357" s="42"/>
      <c r="D357" s="42"/>
      <c r="E357" s="42"/>
      <c r="F357" s="105"/>
      <c r="G357" s="105"/>
      <c r="H357" s="105"/>
      <c r="I357" s="105"/>
      <c r="J357" s="105"/>
      <c r="K357" s="105"/>
      <c r="L357" s="105">
        <f t="shared" si="27"/>
        <v>0</v>
      </c>
      <c r="M357" s="105"/>
      <c r="N357" s="105"/>
      <c r="O357" s="105"/>
      <c r="P357" s="105"/>
      <c r="Q357" s="105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</row>
    <row r="358" spans="3:48" ht="12.75">
      <c r="C358" s="42"/>
      <c r="D358" s="42"/>
      <c r="E358" s="42"/>
      <c r="F358" s="105"/>
      <c r="G358" s="105"/>
      <c r="H358" s="105"/>
      <c r="I358" s="105"/>
      <c r="J358" s="105"/>
      <c r="K358" s="105"/>
      <c r="L358" s="105">
        <f t="shared" si="27"/>
        <v>0</v>
      </c>
      <c r="M358" s="105"/>
      <c r="N358" s="105"/>
      <c r="O358" s="105"/>
      <c r="P358" s="105"/>
      <c r="Q358" s="105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</row>
    <row r="359" spans="3:48" ht="12.75">
      <c r="C359" s="42"/>
      <c r="D359" s="42"/>
      <c r="E359" s="42"/>
      <c r="F359" s="105"/>
      <c r="G359" s="105"/>
      <c r="H359" s="105"/>
      <c r="I359" s="105"/>
      <c r="J359" s="105"/>
      <c r="K359" s="105"/>
      <c r="L359" s="105">
        <f t="shared" si="27"/>
        <v>0</v>
      </c>
      <c r="M359" s="105"/>
      <c r="N359" s="105"/>
      <c r="O359" s="105"/>
      <c r="P359" s="105"/>
      <c r="Q359" s="105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</row>
    <row r="360" spans="3:48" ht="12.75">
      <c r="C360" s="42"/>
      <c r="D360" s="42"/>
      <c r="E360" s="42"/>
      <c r="F360" s="105"/>
      <c r="G360" s="105"/>
      <c r="H360" s="105"/>
      <c r="I360" s="105"/>
      <c r="J360" s="105"/>
      <c r="K360" s="105"/>
      <c r="L360" s="105">
        <f t="shared" si="27"/>
        <v>0</v>
      </c>
      <c r="M360" s="105"/>
      <c r="N360" s="105"/>
      <c r="O360" s="105"/>
      <c r="P360" s="105"/>
      <c r="Q360" s="105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</row>
    <row r="361" spans="3:48" ht="12.75">
      <c r="C361" s="42"/>
      <c r="D361" s="42"/>
      <c r="E361" s="42"/>
      <c r="F361" s="105"/>
      <c r="G361" s="105"/>
      <c r="H361" s="105"/>
      <c r="I361" s="105"/>
      <c r="J361" s="105"/>
      <c r="K361" s="105"/>
      <c r="L361" s="105">
        <f t="shared" si="27"/>
        <v>0</v>
      </c>
      <c r="M361" s="105"/>
      <c r="N361" s="105"/>
      <c r="O361" s="105"/>
      <c r="P361" s="105"/>
      <c r="Q361" s="105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</row>
    <row r="362" spans="3:48" ht="12.75">
      <c r="C362" s="42"/>
      <c r="D362" s="42"/>
      <c r="E362" s="42"/>
      <c r="F362" s="105"/>
      <c r="G362" s="105"/>
      <c r="H362" s="105"/>
      <c r="I362" s="105"/>
      <c r="J362" s="105"/>
      <c r="K362" s="105"/>
      <c r="L362" s="105">
        <f t="shared" si="27"/>
        <v>0</v>
      </c>
      <c r="M362" s="105"/>
      <c r="N362" s="105"/>
      <c r="O362" s="105"/>
      <c r="P362" s="105"/>
      <c r="Q362" s="105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</row>
    <row r="363" spans="3:48" ht="12.75">
      <c r="C363" s="42"/>
      <c r="D363" s="42"/>
      <c r="E363" s="42"/>
      <c r="F363" s="105"/>
      <c r="G363" s="105"/>
      <c r="H363" s="105"/>
      <c r="I363" s="105"/>
      <c r="J363" s="105"/>
      <c r="K363" s="105"/>
      <c r="L363" s="105">
        <f t="shared" si="27"/>
        <v>0</v>
      </c>
      <c r="M363" s="105"/>
      <c r="N363" s="105"/>
      <c r="O363" s="105"/>
      <c r="P363" s="105"/>
      <c r="Q363" s="105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</row>
    <row r="364" spans="3:48" ht="12.75">
      <c r="C364" s="42"/>
      <c r="D364" s="42"/>
      <c r="E364" s="42"/>
      <c r="F364" s="105"/>
      <c r="G364" s="105"/>
      <c r="H364" s="105"/>
      <c r="I364" s="105"/>
      <c r="J364" s="105"/>
      <c r="K364" s="105"/>
      <c r="L364" s="105">
        <f t="shared" si="27"/>
        <v>0</v>
      </c>
      <c r="M364" s="105"/>
      <c r="N364" s="105"/>
      <c r="O364" s="105"/>
      <c r="P364" s="105"/>
      <c r="Q364" s="105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</row>
    <row r="365" spans="3:48" ht="12.75">
      <c r="C365" s="42"/>
      <c r="D365" s="42"/>
      <c r="E365" s="42"/>
      <c r="F365" s="105"/>
      <c r="G365" s="105"/>
      <c r="H365" s="105"/>
      <c r="I365" s="105"/>
      <c r="J365" s="105"/>
      <c r="K365" s="105"/>
      <c r="L365" s="105">
        <f t="shared" si="27"/>
        <v>0</v>
      </c>
      <c r="M365" s="105"/>
      <c r="N365" s="105"/>
      <c r="O365" s="105"/>
      <c r="P365" s="105"/>
      <c r="Q365" s="105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</row>
    <row r="366" spans="3:48" ht="12.75">
      <c r="C366" s="42"/>
      <c r="D366" s="42"/>
      <c r="E366" s="42"/>
      <c r="F366" s="105"/>
      <c r="G366" s="105"/>
      <c r="H366" s="105"/>
      <c r="I366" s="105"/>
      <c r="J366" s="105"/>
      <c r="K366" s="105"/>
      <c r="L366" s="105">
        <f t="shared" si="27"/>
        <v>0</v>
      </c>
      <c r="M366" s="105"/>
      <c r="N366" s="105"/>
      <c r="O366" s="105"/>
      <c r="P366" s="105"/>
      <c r="Q366" s="105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</row>
    <row r="367" spans="3:48" ht="12.75">
      <c r="C367" s="42"/>
      <c r="D367" s="42"/>
      <c r="E367" s="42"/>
      <c r="F367" s="105"/>
      <c r="G367" s="105"/>
      <c r="H367" s="105"/>
      <c r="I367" s="105"/>
      <c r="J367" s="105"/>
      <c r="K367" s="105"/>
      <c r="L367" s="105">
        <f t="shared" si="27"/>
        <v>0</v>
      </c>
      <c r="M367" s="105"/>
      <c r="N367" s="105"/>
      <c r="O367" s="105"/>
      <c r="P367" s="105"/>
      <c r="Q367" s="105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</row>
    <row r="368" spans="3:48" ht="12.75">
      <c r="C368" s="42"/>
      <c r="D368" s="42"/>
      <c r="E368" s="42"/>
      <c r="F368" s="105"/>
      <c r="G368" s="105"/>
      <c r="H368" s="105"/>
      <c r="I368" s="105"/>
      <c r="J368" s="105"/>
      <c r="K368" s="105"/>
      <c r="L368" s="105">
        <f t="shared" si="27"/>
        <v>0</v>
      </c>
      <c r="M368" s="105"/>
      <c r="N368" s="105"/>
      <c r="O368" s="105"/>
      <c r="P368" s="105"/>
      <c r="Q368" s="105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</row>
    <row r="369" spans="3:48" ht="12.75">
      <c r="C369" s="42"/>
      <c r="D369" s="42"/>
      <c r="E369" s="42"/>
      <c r="F369" s="105"/>
      <c r="G369" s="105"/>
      <c r="H369" s="105"/>
      <c r="I369" s="105"/>
      <c r="J369" s="105"/>
      <c r="K369" s="105"/>
      <c r="L369" s="105">
        <f t="shared" si="27"/>
        <v>0</v>
      </c>
      <c r="M369" s="105"/>
      <c r="N369" s="105"/>
      <c r="O369" s="105"/>
      <c r="P369" s="105"/>
      <c r="Q369" s="105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</row>
    <row r="370" spans="3:48" ht="12.75">
      <c r="C370" s="42"/>
      <c r="D370" s="42"/>
      <c r="E370" s="42"/>
      <c r="F370" s="105"/>
      <c r="G370" s="105"/>
      <c r="H370" s="105"/>
      <c r="I370" s="105"/>
      <c r="J370" s="105"/>
      <c r="K370" s="105"/>
      <c r="L370" s="105">
        <f t="shared" si="27"/>
        <v>0</v>
      </c>
      <c r="M370" s="105"/>
      <c r="N370" s="105"/>
      <c r="O370" s="105"/>
      <c r="P370" s="105"/>
      <c r="Q370" s="105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</row>
    <row r="371" spans="3:48" ht="12.75">
      <c r="C371" s="42"/>
      <c r="D371" s="42"/>
      <c r="E371" s="42"/>
      <c r="F371" s="105"/>
      <c r="G371" s="105"/>
      <c r="H371" s="105"/>
      <c r="I371" s="105"/>
      <c r="J371" s="105"/>
      <c r="K371" s="105"/>
      <c r="L371" s="105">
        <f t="shared" si="27"/>
        <v>0</v>
      </c>
      <c r="M371" s="105"/>
      <c r="N371" s="105"/>
      <c r="O371" s="105"/>
      <c r="P371" s="105"/>
      <c r="Q371" s="105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</row>
    <row r="372" spans="3:48" ht="12.75">
      <c r="C372" s="42"/>
      <c r="D372" s="42"/>
      <c r="E372" s="42"/>
      <c r="F372" s="105"/>
      <c r="G372" s="105"/>
      <c r="H372" s="105"/>
      <c r="I372" s="105"/>
      <c r="J372" s="105"/>
      <c r="K372" s="105"/>
      <c r="L372" s="105">
        <f t="shared" si="27"/>
        <v>0</v>
      </c>
      <c r="M372" s="105"/>
      <c r="N372" s="105"/>
      <c r="O372" s="105"/>
      <c r="P372" s="105"/>
      <c r="Q372" s="105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</row>
    <row r="373" spans="3:48" ht="12.75">
      <c r="C373" s="42"/>
      <c r="D373" s="42"/>
      <c r="E373" s="42"/>
      <c r="F373" s="105"/>
      <c r="G373" s="105"/>
      <c r="H373" s="105"/>
      <c r="I373" s="105"/>
      <c r="J373" s="105"/>
      <c r="K373" s="105"/>
      <c r="L373" s="105">
        <f aca="true" t="shared" si="28" ref="L373:L436">F373+I373</f>
        <v>0</v>
      </c>
      <c r="M373" s="105"/>
      <c r="N373" s="105"/>
      <c r="O373" s="105"/>
      <c r="P373" s="105"/>
      <c r="Q373" s="105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</row>
    <row r="374" spans="3:48" ht="12.75">
      <c r="C374" s="42"/>
      <c r="D374" s="42"/>
      <c r="E374" s="42"/>
      <c r="F374" s="105"/>
      <c r="G374" s="105"/>
      <c r="H374" s="105"/>
      <c r="I374" s="105"/>
      <c r="J374" s="105"/>
      <c r="K374" s="105"/>
      <c r="L374" s="105">
        <f t="shared" si="28"/>
        <v>0</v>
      </c>
      <c r="M374" s="105"/>
      <c r="N374" s="105"/>
      <c r="O374" s="105"/>
      <c r="P374" s="105"/>
      <c r="Q374" s="105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</row>
    <row r="375" spans="3:48" ht="12.75">
      <c r="C375" s="42"/>
      <c r="D375" s="42"/>
      <c r="E375" s="42"/>
      <c r="F375" s="105"/>
      <c r="G375" s="105"/>
      <c r="H375" s="105"/>
      <c r="I375" s="105"/>
      <c r="J375" s="105"/>
      <c r="K375" s="105"/>
      <c r="L375" s="105">
        <f t="shared" si="28"/>
        <v>0</v>
      </c>
      <c r="M375" s="105"/>
      <c r="N375" s="105"/>
      <c r="O375" s="105"/>
      <c r="P375" s="105"/>
      <c r="Q375" s="105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</row>
    <row r="376" spans="3:48" ht="12.75">
      <c r="C376" s="42"/>
      <c r="D376" s="42"/>
      <c r="E376" s="42"/>
      <c r="F376" s="105"/>
      <c r="G376" s="105"/>
      <c r="H376" s="105"/>
      <c r="I376" s="105"/>
      <c r="J376" s="105"/>
      <c r="K376" s="105"/>
      <c r="L376" s="105">
        <f t="shared" si="28"/>
        <v>0</v>
      </c>
      <c r="M376" s="105"/>
      <c r="N376" s="105"/>
      <c r="O376" s="105"/>
      <c r="P376" s="105"/>
      <c r="Q376" s="105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</row>
    <row r="377" spans="3:48" ht="12.75">
      <c r="C377" s="42"/>
      <c r="D377" s="42"/>
      <c r="E377" s="42"/>
      <c r="F377" s="105"/>
      <c r="G377" s="105"/>
      <c r="H377" s="105"/>
      <c r="I377" s="105"/>
      <c r="J377" s="105"/>
      <c r="K377" s="105"/>
      <c r="L377" s="105">
        <f t="shared" si="28"/>
        <v>0</v>
      </c>
      <c r="M377" s="105"/>
      <c r="N377" s="105"/>
      <c r="O377" s="105"/>
      <c r="P377" s="105"/>
      <c r="Q377" s="105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</row>
    <row r="378" spans="3:48" ht="12.75">
      <c r="C378" s="42"/>
      <c r="D378" s="42"/>
      <c r="E378" s="42"/>
      <c r="F378" s="105"/>
      <c r="G378" s="105"/>
      <c r="H378" s="105"/>
      <c r="I378" s="105"/>
      <c r="J378" s="105"/>
      <c r="K378" s="105"/>
      <c r="L378" s="105">
        <f t="shared" si="28"/>
        <v>0</v>
      </c>
      <c r="M378" s="105"/>
      <c r="N378" s="105"/>
      <c r="O378" s="105"/>
      <c r="P378" s="105"/>
      <c r="Q378" s="105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</row>
    <row r="379" spans="3:48" ht="12.75">
      <c r="C379" s="42"/>
      <c r="D379" s="42"/>
      <c r="E379" s="42"/>
      <c r="F379" s="105"/>
      <c r="G379" s="105"/>
      <c r="H379" s="105"/>
      <c r="I379" s="105"/>
      <c r="J379" s="105"/>
      <c r="K379" s="105"/>
      <c r="L379" s="105">
        <f t="shared" si="28"/>
        <v>0</v>
      </c>
      <c r="M379" s="105"/>
      <c r="N379" s="105"/>
      <c r="O379" s="105"/>
      <c r="P379" s="105"/>
      <c r="Q379" s="105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</row>
    <row r="380" spans="3:48" ht="12.75">
      <c r="C380" s="42"/>
      <c r="D380" s="42"/>
      <c r="E380" s="42"/>
      <c r="F380" s="105"/>
      <c r="G380" s="105"/>
      <c r="H380" s="105"/>
      <c r="I380" s="105"/>
      <c r="J380" s="105"/>
      <c r="K380" s="105"/>
      <c r="L380" s="105">
        <f t="shared" si="28"/>
        <v>0</v>
      </c>
      <c r="M380" s="105"/>
      <c r="N380" s="105"/>
      <c r="O380" s="105"/>
      <c r="P380" s="105"/>
      <c r="Q380" s="105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</row>
    <row r="381" spans="3:48" ht="12.75">
      <c r="C381" s="42"/>
      <c r="D381" s="42"/>
      <c r="E381" s="42"/>
      <c r="F381" s="105"/>
      <c r="G381" s="105"/>
      <c r="H381" s="105"/>
      <c r="I381" s="105"/>
      <c r="J381" s="105"/>
      <c r="K381" s="105"/>
      <c r="L381" s="105">
        <f t="shared" si="28"/>
        <v>0</v>
      </c>
      <c r="M381" s="105"/>
      <c r="N381" s="105"/>
      <c r="O381" s="105"/>
      <c r="P381" s="105"/>
      <c r="Q381" s="105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</row>
    <row r="382" spans="3:48" ht="12.75">
      <c r="C382" s="42"/>
      <c r="D382" s="42"/>
      <c r="E382" s="42"/>
      <c r="F382" s="105"/>
      <c r="G382" s="105"/>
      <c r="H382" s="105"/>
      <c r="I382" s="105"/>
      <c r="J382" s="105"/>
      <c r="K382" s="105"/>
      <c r="L382" s="105">
        <f t="shared" si="28"/>
        <v>0</v>
      </c>
      <c r="M382" s="105"/>
      <c r="N382" s="105"/>
      <c r="O382" s="105"/>
      <c r="P382" s="105"/>
      <c r="Q382" s="105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</row>
    <row r="383" spans="3:48" ht="12.75">
      <c r="C383" s="42"/>
      <c r="D383" s="42"/>
      <c r="E383" s="42"/>
      <c r="F383" s="105"/>
      <c r="G383" s="105"/>
      <c r="H383" s="105"/>
      <c r="I383" s="105"/>
      <c r="J383" s="105"/>
      <c r="K383" s="105"/>
      <c r="L383" s="105">
        <f t="shared" si="28"/>
        <v>0</v>
      </c>
      <c r="M383" s="105"/>
      <c r="N383" s="105"/>
      <c r="O383" s="105"/>
      <c r="P383" s="105"/>
      <c r="Q383" s="105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</row>
    <row r="384" spans="3:48" ht="12.75">
      <c r="C384" s="42"/>
      <c r="D384" s="42"/>
      <c r="E384" s="42"/>
      <c r="F384" s="105"/>
      <c r="G384" s="105"/>
      <c r="H384" s="105"/>
      <c r="I384" s="105"/>
      <c r="J384" s="105"/>
      <c r="K384" s="105"/>
      <c r="L384" s="105">
        <f t="shared" si="28"/>
        <v>0</v>
      </c>
      <c r="M384" s="105"/>
      <c r="N384" s="105"/>
      <c r="O384" s="105"/>
      <c r="P384" s="105"/>
      <c r="Q384" s="105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</row>
    <row r="385" spans="3:48" ht="12.75">
      <c r="C385" s="42"/>
      <c r="D385" s="42"/>
      <c r="E385" s="42"/>
      <c r="F385" s="105"/>
      <c r="G385" s="105"/>
      <c r="H385" s="105"/>
      <c r="I385" s="105"/>
      <c r="J385" s="105"/>
      <c r="K385" s="105"/>
      <c r="L385" s="105">
        <f t="shared" si="28"/>
        <v>0</v>
      </c>
      <c r="M385" s="105"/>
      <c r="N385" s="105"/>
      <c r="O385" s="105"/>
      <c r="P385" s="105"/>
      <c r="Q385" s="105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</row>
    <row r="386" spans="3:48" ht="12.75">
      <c r="C386" s="42"/>
      <c r="D386" s="42"/>
      <c r="E386" s="42"/>
      <c r="F386" s="105"/>
      <c r="G386" s="105"/>
      <c r="H386" s="105"/>
      <c r="I386" s="105"/>
      <c r="J386" s="105"/>
      <c r="K386" s="105"/>
      <c r="L386" s="105">
        <f t="shared" si="28"/>
        <v>0</v>
      </c>
      <c r="M386" s="105"/>
      <c r="N386" s="105"/>
      <c r="O386" s="105"/>
      <c r="P386" s="105"/>
      <c r="Q386" s="105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</row>
    <row r="387" spans="3:48" ht="12.75">
      <c r="C387" s="42"/>
      <c r="D387" s="42"/>
      <c r="E387" s="42"/>
      <c r="F387" s="105"/>
      <c r="G387" s="105"/>
      <c r="H387" s="105"/>
      <c r="I387" s="105"/>
      <c r="J387" s="105"/>
      <c r="K387" s="105"/>
      <c r="L387" s="105">
        <f t="shared" si="28"/>
        <v>0</v>
      </c>
      <c r="M387" s="105"/>
      <c r="N387" s="105"/>
      <c r="O387" s="105"/>
      <c r="P387" s="105"/>
      <c r="Q387" s="105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</row>
    <row r="388" spans="3:48" ht="12.75">
      <c r="C388" s="42"/>
      <c r="D388" s="42"/>
      <c r="E388" s="42"/>
      <c r="F388" s="105"/>
      <c r="G388" s="105"/>
      <c r="H388" s="105"/>
      <c r="I388" s="105"/>
      <c r="J388" s="105"/>
      <c r="K388" s="105"/>
      <c r="L388" s="105">
        <f t="shared" si="28"/>
        <v>0</v>
      </c>
      <c r="M388" s="105"/>
      <c r="N388" s="105"/>
      <c r="O388" s="105"/>
      <c r="P388" s="105"/>
      <c r="Q388" s="105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</row>
    <row r="389" spans="3:48" ht="12.75">
      <c r="C389" s="42"/>
      <c r="D389" s="42"/>
      <c r="E389" s="42"/>
      <c r="F389" s="105"/>
      <c r="G389" s="105"/>
      <c r="H389" s="105"/>
      <c r="I389" s="105"/>
      <c r="J389" s="105"/>
      <c r="K389" s="105"/>
      <c r="L389" s="105">
        <f t="shared" si="28"/>
        <v>0</v>
      </c>
      <c r="M389" s="105"/>
      <c r="N389" s="105"/>
      <c r="O389" s="105"/>
      <c r="P389" s="105"/>
      <c r="Q389" s="105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</row>
    <row r="390" spans="3:48" ht="12.75">
      <c r="C390" s="42"/>
      <c r="D390" s="42"/>
      <c r="E390" s="42"/>
      <c r="F390" s="105"/>
      <c r="G390" s="105"/>
      <c r="H390" s="105"/>
      <c r="I390" s="105"/>
      <c r="J390" s="105"/>
      <c r="K390" s="105"/>
      <c r="L390" s="105">
        <f t="shared" si="28"/>
        <v>0</v>
      </c>
      <c r="M390" s="105"/>
      <c r="N390" s="105"/>
      <c r="O390" s="105"/>
      <c r="P390" s="105"/>
      <c r="Q390" s="105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</row>
    <row r="391" spans="3:48" ht="12.75">
      <c r="C391" s="42"/>
      <c r="D391" s="42"/>
      <c r="E391" s="42"/>
      <c r="F391" s="105"/>
      <c r="G391" s="105"/>
      <c r="H391" s="105"/>
      <c r="I391" s="105"/>
      <c r="J391" s="105"/>
      <c r="K391" s="105"/>
      <c r="L391" s="105">
        <f t="shared" si="28"/>
        <v>0</v>
      </c>
      <c r="M391" s="105"/>
      <c r="N391" s="105"/>
      <c r="O391" s="105"/>
      <c r="P391" s="105"/>
      <c r="Q391" s="105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</row>
    <row r="392" spans="3:48" ht="12.75">
      <c r="C392" s="42"/>
      <c r="D392" s="42"/>
      <c r="E392" s="42"/>
      <c r="F392" s="105"/>
      <c r="G392" s="105"/>
      <c r="H392" s="105"/>
      <c r="I392" s="105"/>
      <c r="J392" s="105"/>
      <c r="K392" s="105"/>
      <c r="L392" s="105">
        <f t="shared" si="28"/>
        <v>0</v>
      </c>
      <c r="M392" s="105"/>
      <c r="N392" s="105"/>
      <c r="O392" s="105"/>
      <c r="P392" s="105"/>
      <c r="Q392" s="105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</row>
    <row r="393" spans="3:48" ht="12.75">
      <c r="C393" s="42"/>
      <c r="D393" s="42"/>
      <c r="E393" s="42"/>
      <c r="F393" s="105"/>
      <c r="G393" s="105"/>
      <c r="H393" s="105"/>
      <c r="I393" s="105"/>
      <c r="J393" s="105"/>
      <c r="K393" s="105"/>
      <c r="L393" s="105">
        <f t="shared" si="28"/>
        <v>0</v>
      </c>
      <c r="M393" s="105"/>
      <c r="N393" s="105"/>
      <c r="O393" s="105"/>
      <c r="P393" s="105"/>
      <c r="Q393" s="105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</row>
    <row r="394" spans="3:48" ht="12.75">
      <c r="C394" s="42"/>
      <c r="D394" s="42"/>
      <c r="E394" s="42"/>
      <c r="F394" s="105"/>
      <c r="G394" s="105"/>
      <c r="H394" s="105"/>
      <c r="I394" s="105"/>
      <c r="J394" s="105"/>
      <c r="K394" s="105"/>
      <c r="L394" s="105">
        <f t="shared" si="28"/>
        <v>0</v>
      </c>
      <c r="M394" s="105"/>
      <c r="N394" s="105"/>
      <c r="O394" s="105"/>
      <c r="P394" s="105"/>
      <c r="Q394" s="105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</row>
    <row r="395" spans="3:48" ht="12.75">
      <c r="C395" s="42"/>
      <c r="D395" s="42"/>
      <c r="E395" s="42"/>
      <c r="F395" s="105"/>
      <c r="G395" s="105"/>
      <c r="H395" s="105"/>
      <c r="I395" s="105"/>
      <c r="J395" s="105"/>
      <c r="K395" s="105"/>
      <c r="L395" s="105">
        <f t="shared" si="28"/>
        <v>0</v>
      </c>
      <c r="M395" s="105"/>
      <c r="N395" s="105"/>
      <c r="O395" s="105"/>
      <c r="P395" s="105"/>
      <c r="Q395" s="105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</row>
    <row r="396" spans="3:48" ht="12.75">
      <c r="C396" s="42"/>
      <c r="D396" s="42"/>
      <c r="E396" s="42"/>
      <c r="F396" s="105"/>
      <c r="G396" s="105"/>
      <c r="H396" s="105"/>
      <c r="I396" s="105"/>
      <c r="J396" s="105"/>
      <c r="K396" s="105"/>
      <c r="L396" s="105">
        <f t="shared" si="28"/>
        <v>0</v>
      </c>
      <c r="M396" s="105"/>
      <c r="N396" s="105"/>
      <c r="O396" s="105"/>
      <c r="P396" s="105"/>
      <c r="Q396" s="105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</row>
    <row r="397" spans="3:48" ht="12.75">
      <c r="C397" s="42"/>
      <c r="D397" s="42"/>
      <c r="E397" s="42"/>
      <c r="F397" s="105"/>
      <c r="G397" s="105"/>
      <c r="H397" s="105"/>
      <c r="I397" s="105"/>
      <c r="J397" s="105"/>
      <c r="K397" s="105"/>
      <c r="L397" s="105">
        <f t="shared" si="28"/>
        <v>0</v>
      </c>
      <c r="M397" s="105"/>
      <c r="N397" s="105"/>
      <c r="O397" s="105"/>
      <c r="P397" s="105"/>
      <c r="Q397" s="105"/>
      <c r="R397" s="42"/>
      <c r="S397" s="42"/>
      <c r="T397" s="42"/>
      <c r="U397" s="42"/>
      <c r="V397" s="42"/>
      <c r="W397" s="42"/>
      <c r="X397" s="42"/>
      <c r="Y397" s="42"/>
      <c r="Z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</row>
    <row r="398" spans="3:48" ht="12.75">
      <c r="C398" s="42"/>
      <c r="D398" s="42"/>
      <c r="E398" s="42"/>
      <c r="F398" s="105"/>
      <c r="G398" s="105"/>
      <c r="H398" s="105"/>
      <c r="I398" s="105"/>
      <c r="J398" s="105"/>
      <c r="K398" s="105"/>
      <c r="L398" s="105">
        <f t="shared" si="28"/>
        <v>0</v>
      </c>
      <c r="M398" s="105"/>
      <c r="N398" s="105"/>
      <c r="O398" s="105"/>
      <c r="P398" s="105"/>
      <c r="Q398" s="105"/>
      <c r="R398" s="42"/>
      <c r="S398" s="42"/>
      <c r="T398" s="42"/>
      <c r="U398" s="42"/>
      <c r="V398" s="42"/>
      <c r="W398" s="42"/>
      <c r="X398" s="42"/>
      <c r="Y398" s="42"/>
      <c r="Z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</row>
    <row r="399" spans="3:48" ht="12.75">
      <c r="C399" s="42"/>
      <c r="D399" s="42"/>
      <c r="E399" s="42"/>
      <c r="F399" s="105"/>
      <c r="G399" s="105"/>
      <c r="H399" s="105"/>
      <c r="I399" s="105"/>
      <c r="J399" s="105"/>
      <c r="K399" s="105"/>
      <c r="L399" s="105">
        <f t="shared" si="28"/>
        <v>0</v>
      </c>
      <c r="M399" s="105"/>
      <c r="N399" s="105"/>
      <c r="O399" s="105"/>
      <c r="P399" s="105"/>
      <c r="Q399" s="105"/>
      <c r="R399" s="42"/>
      <c r="S399" s="42"/>
      <c r="T399" s="42"/>
      <c r="U399" s="42"/>
      <c r="V399" s="42"/>
      <c r="W399" s="42"/>
      <c r="X399" s="42"/>
      <c r="Y399" s="42"/>
      <c r="Z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</row>
    <row r="400" spans="3:48" ht="12.75">
      <c r="C400" s="42"/>
      <c r="D400" s="42"/>
      <c r="E400" s="42"/>
      <c r="F400" s="105"/>
      <c r="G400" s="105"/>
      <c r="H400" s="105"/>
      <c r="I400" s="105"/>
      <c r="J400" s="105"/>
      <c r="K400" s="105"/>
      <c r="L400" s="105">
        <f t="shared" si="28"/>
        <v>0</v>
      </c>
      <c r="M400" s="105"/>
      <c r="N400" s="105"/>
      <c r="O400" s="105"/>
      <c r="P400" s="105"/>
      <c r="Q400" s="105"/>
      <c r="R400" s="42"/>
      <c r="S400" s="42"/>
      <c r="T400" s="42"/>
      <c r="U400" s="42"/>
      <c r="V400" s="42"/>
      <c r="W400" s="42"/>
      <c r="X400" s="42"/>
      <c r="Y400" s="42"/>
      <c r="Z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</row>
    <row r="401" spans="3:48" ht="12.75">
      <c r="C401" s="42"/>
      <c r="D401" s="42"/>
      <c r="E401" s="42"/>
      <c r="F401" s="105"/>
      <c r="G401" s="105"/>
      <c r="H401" s="105"/>
      <c r="I401" s="105"/>
      <c r="J401" s="105"/>
      <c r="K401" s="105"/>
      <c r="L401" s="105">
        <f t="shared" si="28"/>
        <v>0</v>
      </c>
      <c r="M401" s="105"/>
      <c r="N401" s="105"/>
      <c r="O401" s="105"/>
      <c r="P401" s="105"/>
      <c r="Q401" s="105"/>
      <c r="R401" s="42"/>
      <c r="S401" s="42"/>
      <c r="T401" s="42"/>
      <c r="U401" s="42"/>
      <c r="V401" s="42"/>
      <c r="W401" s="42"/>
      <c r="X401" s="42"/>
      <c r="Y401" s="42"/>
      <c r="Z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</row>
    <row r="402" spans="3:48" ht="12.75">
      <c r="C402" s="42"/>
      <c r="D402" s="42"/>
      <c r="E402" s="42"/>
      <c r="F402" s="105"/>
      <c r="G402" s="105"/>
      <c r="H402" s="105"/>
      <c r="I402" s="105"/>
      <c r="J402" s="105"/>
      <c r="K402" s="105"/>
      <c r="L402" s="105">
        <f t="shared" si="28"/>
        <v>0</v>
      </c>
      <c r="M402" s="105"/>
      <c r="N402" s="105"/>
      <c r="O402" s="105"/>
      <c r="P402" s="105"/>
      <c r="Q402" s="105"/>
      <c r="R402" s="42"/>
      <c r="S402" s="42"/>
      <c r="T402" s="42"/>
      <c r="U402" s="42"/>
      <c r="V402" s="42"/>
      <c r="W402" s="42"/>
      <c r="X402" s="42"/>
      <c r="Y402" s="42"/>
      <c r="Z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</row>
    <row r="403" spans="3:48" ht="12.75">
      <c r="C403" s="42"/>
      <c r="D403" s="42"/>
      <c r="E403" s="42"/>
      <c r="F403" s="105"/>
      <c r="G403" s="105"/>
      <c r="H403" s="105"/>
      <c r="I403" s="105"/>
      <c r="J403" s="105"/>
      <c r="K403" s="105"/>
      <c r="L403" s="105">
        <f t="shared" si="28"/>
        <v>0</v>
      </c>
      <c r="M403" s="105"/>
      <c r="N403" s="105"/>
      <c r="O403" s="105"/>
      <c r="P403" s="105"/>
      <c r="Q403" s="105"/>
      <c r="R403" s="42"/>
      <c r="S403" s="42"/>
      <c r="T403" s="42"/>
      <c r="U403" s="42"/>
      <c r="V403" s="42"/>
      <c r="W403" s="42"/>
      <c r="X403" s="42"/>
      <c r="Y403" s="42"/>
      <c r="Z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</row>
    <row r="404" spans="3:48" ht="12.75">
      <c r="C404" s="42"/>
      <c r="D404" s="42"/>
      <c r="E404" s="42"/>
      <c r="F404" s="105"/>
      <c r="G404" s="105"/>
      <c r="H404" s="105"/>
      <c r="I404" s="105"/>
      <c r="J404" s="105"/>
      <c r="K404" s="105"/>
      <c r="L404" s="105">
        <f t="shared" si="28"/>
        <v>0</v>
      </c>
      <c r="M404" s="105"/>
      <c r="N404" s="105"/>
      <c r="O404" s="105"/>
      <c r="P404" s="105"/>
      <c r="Q404" s="105"/>
      <c r="R404" s="42"/>
      <c r="S404" s="42"/>
      <c r="T404" s="42"/>
      <c r="U404" s="42"/>
      <c r="V404" s="42"/>
      <c r="W404" s="42"/>
      <c r="X404" s="42"/>
      <c r="Y404" s="42"/>
      <c r="Z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</row>
    <row r="405" spans="3:48" ht="12.75">
      <c r="C405" s="42"/>
      <c r="D405" s="42"/>
      <c r="E405" s="42"/>
      <c r="F405" s="105"/>
      <c r="G405" s="105"/>
      <c r="H405" s="105"/>
      <c r="I405" s="105"/>
      <c r="J405" s="105"/>
      <c r="K405" s="105"/>
      <c r="L405" s="105">
        <f t="shared" si="28"/>
        <v>0</v>
      </c>
      <c r="M405" s="105"/>
      <c r="N405" s="105"/>
      <c r="O405" s="105"/>
      <c r="P405" s="105"/>
      <c r="Q405" s="105"/>
      <c r="R405" s="42"/>
      <c r="S405" s="42"/>
      <c r="T405" s="42"/>
      <c r="U405" s="42"/>
      <c r="V405" s="42"/>
      <c r="W405" s="42"/>
      <c r="X405" s="42"/>
      <c r="Y405" s="42"/>
      <c r="Z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</row>
    <row r="406" spans="3:48" ht="12.75">
      <c r="C406" s="42"/>
      <c r="D406" s="42"/>
      <c r="E406" s="42"/>
      <c r="F406" s="105"/>
      <c r="G406" s="105"/>
      <c r="H406" s="105"/>
      <c r="I406" s="105"/>
      <c r="J406" s="105"/>
      <c r="K406" s="105"/>
      <c r="L406" s="105">
        <f t="shared" si="28"/>
        <v>0</v>
      </c>
      <c r="M406" s="105"/>
      <c r="N406" s="105"/>
      <c r="O406" s="105"/>
      <c r="P406" s="105"/>
      <c r="Q406" s="105"/>
      <c r="R406" s="42"/>
      <c r="S406" s="42"/>
      <c r="T406" s="42"/>
      <c r="U406" s="42"/>
      <c r="V406" s="42"/>
      <c r="W406" s="42"/>
      <c r="X406" s="42"/>
      <c r="Y406" s="42"/>
      <c r="Z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</row>
    <row r="407" spans="3:48" ht="12.75">
      <c r="C407" s="42"/>
      <c r="D407" s="42"/>
      <c r="E407" s="42"/>
      <c r="F407" s="105"/>
      <c r="G407" s="105"/>
      <c r="H407" s="105"/>
      <c r="I407" s="105"/>
      <c r="J407" s="105"/>
      <c r="K407" s="105"/>
      <c r="L407" s="105">
        <f t="shared" si="28"/>
        <v>0</v>
      </c>
      <c r="M407" s="105"/>
      <c r="N407" s="105"/>
      <c r="O407" s="105"/>
      <c r="P407" s="105"/>
      <c r="Q407" s="105"/>
      <c r="R407" s="42"/>
      <c r="S407" s="42"/>
      <c r="T407" s="42"/>
      <c r="U407" s="42"/>
      <c r="V407" s="42"/>
      <c r="W407" s="42"/>
      <c r="X407" s="42"/>
      <c r="Y407" s="42"/>
      <c r="Z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</row>
    <row r="408" spans="3:48" ht="12.75">
      <c r="C408" s="42"/>
      <c r="D408" s="42"/>
      <c r="E408" s="42"/>
      <c r="F408" s="105"/>
      <c r="G408" s="105"/>
      <c r="H408" s="105"/>
      <c r="I408" s="105"/>
      <c r="J408" s="105"/>
      <c r="K408" s="105"/>
      <c r="L408" s="105">
        <f t="shared" si="28"/>
        <v>0</v>
      </c>
      <c r="M408" s="105"/>
      <c r="N408" s="105"/>
      <c r="O408" s="105"/>
      <c r="P408" s="105"/>
      <c r="Q408" s="105"/>
      <c r="R408" s="42"/>
      <c r="S408" s="42"/>
      <c r="T408" s="42"/>
      <c r="U408" s="42"/>
      <c r="V408" s="42"/>
      <c r="W408" s="42"/>
      <c r="X408" s="42"/>
      <c r="Y408" s="42"/>
      <c r="Z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</row>
    <row r="409" spans="3:48" ht="12.75">
      <c r="C409" s="42"/>
      <c r="D409" s="42"/>
      <c r="E409" s="42"/>
      <c r="F409" s="105"/>
      <c r="G409" s="105"/>
      <c r="H409" s="105"/>
      <c r="I409" s="105"/>
      <c r="J409" s="105"/>
      <c r="K409" s="105"/>
      <c r="L409" s="105">
        <f t="shared" si="28"/>
        <v>0</v>
      </c>
      <c r="M409" s="105"/>
      <c r="N409" s="105"/>
      <c r="O409" s="105"/>
      <c r="P409" s="105"/>
      <c r="Q409" s="105"/>
      <c r="R409" s="42"/>
      <c r="S409" s="42"/>
      <c r="T409" s="42"/>
      <c r="U409" s="42"/>
      <c r="V409" s="42"/>
      <c r="W409" s="42"/>
      <c r="X409" s="42"/>
      <c r="Y409" s="42"/>
      <c r="Z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</row>
    <row r="410" spans="3:48" ht="12.75">
      <c r="C410" s="42"/>
      <c r="D410" s="42"/>
      <c r="E410" s="42"/>
      <c r="F410" s="105"/>
      <c r="G410" s="105"/>
      <c r="H410" s="105"/>
      <c r="I410" s="105"/>
      <c r="J410" s="105"/>
      <c r="K410" s="105"/>
      <c r="L410" s="105">
        <f t="shared" si="28"/>
        <v>0</v>
      </c>
      <c r="M410" s="105"/>
      <c r="N410" s="105"/>
      <c r="O410" s="105"/>
      <c r="P410" s="105"/>
      <c r="Q410" s="105"/>
      <c r="R410" s="42"/>
      <c r="S410" s="42"/>
      <c r="T410" s="42"/>
      <c r="U410" s="42"/>
      <c r="V410" s="42"/>
      <c r="W410" s="42"/>
      <c r="X410" s="42"/>
      <c r="Y410" s="42"/>
      <c r="Z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</row>
    <row r="411" spans="3:48" ht="12.75">
      <c r="C411" s="42"/>
      <c r="D411" s="42"/>
      <c r="E411" s="42"/>
      <c r="F411" s="105"/>
      <c r="G411" s="105"/>
      <c r="H411" s="105"/>
      <c r="I411" s="105"/>
      <c r="J411" s="105"/>
      <c r="K411" s="105"/>
      <c r="L411" s="105">
        <f t="shared" si="28"/>
        <v>0</v>
      </c>
      <c r="M411" s="105"/>
      <c r="N411" s="105"/>
      <c r="O411" s="105"/>
      <c r="P411" s="105"/>
      <c r="Q411" s="105"/>
      <c r="R411" s="42"/>
      <c r="S411" s="42"/>
      <c r="T411" s="42"/>
      <c r="U411" s="42"/>
      <c r="V411" s="42"/>
      <c r="W411" s="42"/>
      <c r="X411" s="42"/>
      <c r="Y411" s="42"/>
      <c r="Z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</row>
    <row r="412" spans="3:48" ht="12.75">
      <c r="C412" s="42"/>
      <c r="D412" s="42"/>
      <c r="E412" s="42"/>
      <c r="F412" s="105"/>
      <c r="G412" s="105"/>
      <c r="H412" s="105"/>
      <c r="I412" s="105"/>
      <c r="J412" s="105"/>
      <c r="K412" s="105"/>
      <c r="L412" s="105">
        <f t="shared" si="28"/>
        <v>0</v>
      </c>
      <c r="M412" s="105"/>
      <c r="N412" s="105"/>
      <c r="O412" s="105"/>
      <c r="P412" s="105"/>
      <c r="Q412" s="105"/>
      <c r="R412" s="42"/>
      <c r="S412" s="42"/>
      <c r="T412" s="42"/>
      <c r="U412" s="42"/>
      <c r="V412" s="42"/>
      <c r="W412" s="42"/>
      <c r="X412" s="42"/>
      <c r="Y412" s="42"/>
      <c r="Z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</row>
    <row r="413" ht="12.75">
      <c r="L413" s="104">
        <f t="shared" si="28"/>
        <v>0</v>
      </c>
    </row>
    <row r="414" ht="12.75">
      <c r="L414" s="104">
        <f t="shared" si="28"/>
        <v>0</v>
      </c>
    </row>
    <row r="415" ht="12.75">
      <c r="L415" s="104">
        <f t="shared" si="28"/>
        <v>0</v>
      </c>
    </row>
    <row r="416" ht="12.75">
      <c r="L416" s="104">
        <f t="shared" si="28"/>
        <v>0</v>
      </c>
    </row>
    <row r="417" ht="12.75">
      <c r="L417" s="104">
        <f t="shared" si="28"/>
        <v>0</v>
      </c>
    </row>
    <row r="418" spans="12:26" ht="12.75">
      <c r="L418" s="104">
        <f t="shared" si="28"/>
        <v>0</v>
      </c>
      <c r="U418" s="44"/>
      <c r="V418" s="44"/>
      <c r="W418" s="44"/>
      <c r="Y418" s="44"/>
      <c r="Z418" s="44"/>
    </row>
    <row r="419" spans="12:26" ht="12.75">
      <c r="L419" s="104">
        <f t="shared" si="28"/>
        <v>0</v>
      </c>
      <c r="U419" s="44"/>
      <c r="V419" s="44"/>
      <c r="W419" s="44"/>
      <c r="Y419" s="44"/>
      <c r="Z419" s="44"/>
    </row>
    <row r="420" spans="12:26" ht="12.75">
      <c r="L420" s="104">
        <f t="shared" si="28"/>
        <v>0</v>
      </c>
      <c r="U420" s="44"/>
      <c r="V420" s="44"/>
      <c r="W420" s="44"/>
      <c r="Y420" s="44"/>
      <c r="Z420" s="44"/>
    </row>
    <row r="421" spans="12:26" ht="12.75">
      <c r="L421" s="104">
        <f t="shared" si="28"/>
        <v>0</v>
      </c>
      <c r="U421" s="44"/>
      <c r="V421" s="44"/>
      <c r="W421" s="44"/>
      <c r="Y421" s="44"/>
      <c r="Z421" s="44"/>
    </row>
    <row r="422" spans="12:26" ht="12.75">
      <c r="L422" s="104">
        <f t="shared" si="28"/>
        <v>0</v>
      </c>
      <c r="U422" s="44"/>
      <c r="V422" s="44"/>
      <c r="W422" s="44"/>
      <c r="Y422" s="44"/>
      <c r="Z422" s="44"/>
    </row>
    <row r="423" spans="12:26" ht="12.75">
      <c r="L423" s="104">
        <f t="shared" si="28"/>
        <v>0</v>
      </c>
      <c r="U423" s="44"/>
      <c r="V423" s="44"/>
      <c r="W423" s="44"/>
      <c r="Y423" s="44"/>
      <c r="Z423" s="44"/>
    </row>
    <row r="424" spans="12:26" ht="12.75">
      <c r="L424" s="104">
        <f t="shared" si="28"/>
        <v>0</v>
      </c>
      <c r="U424" s="44"/>
      <c r="V424" s="44"/>
      <c r="W424" s="44"/>
      <c r="Y424" s="44"/>
      <c r="Z424" s="44"/>
    </row>
    <row r="425" spans="12:26" ht="12.75">
      <c r="L425" s="104">
        <f t="shared" si="28"/>
        <v>0</v>
      </c>
      <c r="U425" s="44"/>
      <c r="V425" s="44"/>
      <c r="W425" s="44"/>
      <c r="Y425" s="44"/>
      <c r="Z425" s="44"/>
    </row>
    <row r="426" spans="12:26" ht="12.75">
      <c r="L426" s="104">
        <f t="shared" si="28"/>
        <v>0</v>
      </c>
      <c r="U426" s="44"/>
      <c r="V426" s="44"/>
      <c r="W426" s="44"/>
      <c r="Y426" s="44"/>
      <c r="Z426" s="44"/>
    </row>
    <row r="427" spans="12:26" ht="12.75">
      <c r="L427" s="104">
        <f t="shared" si="28"/>
        <v>0</v>
      </c>
      <c r="U427" s="44"/>
      <c r="V427" s="44"/>
      <c r="W427" s="44"/>
      <c r="Y427" s="44"/>
      <c r="Z427" s="44"/>
    </row>
    <row r="428" spans="12:26" ht="12.75">
      <c r="L428" s="104">
        <f t="shared" si="28"/>
        <v>0</v>
      </c>
      <c r="U428" s="44"/>
      <c r="V428" s="44"/>
      <c r="W428" s="44"/>
      <c r="Y428" s="44"/>
      <c r="Z428" s="44"/>
    </row>
    <row r="429" spans="12:26" ht="12.75">
      <c r="L429" s="104">
        <f t="shared" si="28"/>
        <v>0</v>
      </c>
      <c r="U429" s="44"/>
      <c r="V429" s="44"/>
      <c r="W429" s="44"/>
      <c r="Y429" s="44"/>
      <c r="Z429" s="44"/>
    </row>
    <row r="430" spans="12:26" ht="12.75">
      <c r="L430" s="104">
        <f t="shared" si="28"/>
        <v>0</v>
      </c>
      <c r="U430" s="44"/>
      <c r="V430" s="44"/>
      <c r="W430" s="44"/>
      <c r="Y430" s="44"/>
      <c r="Z430" s="44"/>
    </row>
    <row r="431" spans="12:26" ht="12.75">
      <c r="L431" s="104">
        <f t="shared" si="28"/>
        <v>0</v>
      </c>
      <c r="U431" s="44"/>
      <c r="V431" s="44"/>
      <c r="W431" s="44"/>
      <c r="Y431" s="44"/>
      <c r="Z431" s="44"/>
    </row>
    <row r="432" spans="12:26" ht="12.75">
      <c r="L432" s="104">
        <f t="shared" si="28"/>
        <v>0</v>
      </c>
      <c r="U432" s="44"/>
      <c r="V432" s="44"/>
      <c r="W432" s="44"/>
      <c r="Y432" s="44"/>
      <c r="Z432" s="44"/>
    </row>
    <row r="433" spans="12:26" ht="12.75">
      <c r="L433" s="104">
        <f t="shared" si="28"/>
        <v>0</v>
      </c>
      <c r="U433" s="44"/>
      <c r="V433" s="44"/>
      <c r="W433" s="44"/>
      <c r="Y433" s="44"/>
      <c r="Z433" s="44"/>
    </row>
    <row r="434" spans="12:26" ht="12.75">
      <c r="L434" s="104">
        <f t="shared" si="28"/>
        <v>0</v>
      </c>
      <c r="U434" s="44"/>
      <c r="V434" s="44"/>
      <c r="W434" s="44"/>
      <c r="Y434" s="44"/>
      <c r="Z434" s="44"/>
    </row>
    <row r="435" spans="12:26" ht="12.75">
      <c r="L435" s="104">
        <f t="shared" si="28"/>
        <v>0</v>
      </c>
      <c r="U435" s="44"/>
      <c r="V435" s="44"/>
      <c r="W435" s="44"/>
      <c r="Y435" s="44"/>
      <c r="Z435" s="44"/>
    </row>
    <row r="436" spans="12:26" ht="12.75">
      <c r="L436" s="104">
        <f t="shared" si="28"/>
        <v>0</v>
      </c>
      <c r="U436" s="44"/>
      <c r="V436" s="44"/>
      <c r="W436" s="44"/>
      <c r="Y436" s="44"/>
      <c r="Z436" s="44"/>
    </row>
    <row r="437" spans="12:26" ht="12.75">
      <c r="L437" s="104">
        <f aca="true" t="shared" si="29" ref="L437:L471">F437+I437</f>
        <v>0</v>
      </c>
      <c r="U437" s="44"/>
      <c r="V437" s="44"/>
      <c r="W437" s="44"/>
      <c r="Y437" s="44"/>
      <c r="Z437" s="44"/>
    </row>
    <row r="438" spans="12:26" ht="12.75">
      <c r="L438" s="104">
        <f t="shared" si="29"/>
        <v>0</v>
      </c>
      <c r="U438" s="44"/>
      <c r="V438" s="44"/>
      <c r="W438" s="44"/>
      <c r="Y438" s="44"/>
      <c r="Z438" s="44"/>
    </row>
    <row r="439" spans="12:26" ht="12.75">
      <c r="L439" s="104">
        <f t="shared" si="29"/>
        <v>0</v>
      </c>
      <c r="U439" s="44"/>
      <c r="V439" s="44"/>
      <c r="W439" s="44"/>
      <c r="Y439" s="44"/>
      <c r="Z439" s="44"/>
    </row>
    <row r="440" spans="12:26" ht="12.75">
      <c r="L440" s="104">
        <f t="shared" si="29"/>
        <v>0</v>
      </c>
      <c r="U440" s="44"/>
      <c r="V440" s="44"/>
      <c r="W440" s="44"/>
      <c r="Y440" s="44"/>
      <c r="Z440" s="44"/>
    </row>
    <row r="441" spans="12:26" ht="12.75">
      <c r="L441" s="104">
        <f t="shared" si="29"/>
        <v>0</v>
      </c>
      <c r="U441" s="44"/>
      <c r="V441" s="44"/>
      <c r="W441" s="44"/>
      <c r="Y441" s="44"/>
      <c r="Z441" s="44"/>
    </row>
    <row r="442" spans="12:26" ht="12.75">
      <c r="L442" s="104">
        <f t="shared" si="29"/>
        <v>0</v>
      </c>
      <c r="U442" s="44"/>
      <c r="V442" s="44"/>
      <c r="W442" s="44"/>
      <c r="Y442" s="44"/>
      <c r="Z442" s="44"/>
    </row>
    <row r="443" spans="12:26" ht="12.75">
      <c r="L443" s="104">
        <f t="shared" si="29"/>
        <v>0</v>
      </c>
      <c r="U443" s="44"/>
      <c r="V443" s="44"/>
      <c r="W443" s="44"/>
      <c r="Y443" s="44"/>
      <c r="Z443" s="44"/>
    </row>
    <row r="444" spans="12:26" ht="12.75">
      <c r="L444" s="104">
        <f t="shared" si="29"/>
        <v>0</v>
      </c>
      <c r="U444" s="44"/>
      <c r="V444" s="44"/>
      <c r="W444" s="44"/>
      <c r="Y444" s="44"/>
      <c r="Z444" s="44"/>
    </row>
    <row r="445" spans="12:26" ht="12.75">
      <c r="L445" s="104">
        <f t="shared" si="29"/>
        <v>0</v>
      </c>
      <c r="U445" s="44"/>
      <c r="V445" s="44"/>
      <c r="W445" s="44"/>
      <c r="Y445" s="44"/>
      <c r="Z445" s="44"/>
    </row>
    <row r="446" spans="12:26" ht="12.75">
      <c r="L446" s="104">
        <f t="shared" si="29"/>
        <v>0</v>
      </c>
      <c r="U446" s="44"/>
      <c r="V446" s="44"/>
      <c r="W446" s="44"/>
      <c r="Y446" s="44"/>
      <c r="Z446" s="44"/>
    </row>
    <row r="447" spans="12:26" ht="12.75">
      <c r="L447" s="104">
        <f t="shared" si="29"/>
        <v>0</v>
      </c>
      <c r="U447" s="44"/>
      <c r="V447" s="44"/>
      <c r="W447" s="44"/>
      <c r="Y447" s="44"/>
      <c r="Z447" s="44"/>
    </row>
    <row r="448" spans="12:26" ht="12.75">
      <c r="L448" s="104">
        <f t="shared" si="29"/>
        <v>0</v>
      </c>
      <c r="U448" s="44"/>
      <c r="V448" s="44"/>
      <c r="W448" s="44"/>
      <c r="Y448" s="44"/>
      <c r="Z448" s="44"/>
    </row>
    <row r="449" spans="12:26" ht="12.75">
      <c r="L449" s="104">
        <f t="shared" si="29"/>
        <v>0</v>
      </c>
      <c r="U449" s="44"/>
      <c r="V449" s="44"/>
      <c r="W449" s="44"/>
      <c r="Y449" s="44"/>
      <c r="Z449" s="44"/>
    </row>
    <row r="450" spans="12:26" ht="12.75">
      <c r="L450" s="104">
        <f t="shared" si="29"/>
        <v>0</v>
      </c>
      <c r="U450" s="44"/>
      <c r="V450" s="44"/>
      <c r="W450" s="44"/>
      <c r="Y450" s="44"/>
      <c r="Z450" s="44"/>
    </row>
    <row r="451" spans="12:26" ht="12.75">
      <c r="L451" s="104">
        <f t="shared" si="29"/>
        <v>0</v>
      </c>
      <c r="U451" s="44"/>
      <c r="V451" s="44"/>
      <c r="W451" s="44"/>
      <c r="Y451" s="44"/>
      <c r="Z451" s="44"/>
    </row>
    <row r="452" spans="12:26" ht="12.75">
      <c r="L452" s="104">
        <f t="shared" si="29"/>
        <v>0</v>
      </c>
      <c r="U452" s="44"/>
      <c r="V452" s="44"/>
      <c r="W452" s="44"/>
      <c r="Y452" s="44"/>
      <c r="Z452" s="44"/>
    </row>
    <row r="453" spans="12:26" ht="12.75">
      <c r="L453" s="104">
        <f t="shared" si="29"/>
        <v>0</v>
      </c>
      <c r="U453" s="44"/>
      <c r="V453" s="44"/>
      <c r="W453" s="44"/>
      <c r="Y453" s="44"/>
      <c r="Z453" s="44"/>
    </row>
    <row r="454" spans="12:26" ht="12.75">
      <c r="L454" s="104">
        <f t="shared" si="29"/>
        <v>0</v>
      </c>
      <c r="U454" s="44"/>
      <c r="V454" s="44"/>
      <c r="W454" s="44"/>
      <c r="Y454" s="44"/>
      <c r="Z454" s="44"/>
    </row>
    <row r="455" spans="12:26" ht="12.75">
      <c r="L455" s="104">
        <f t="shared" si="29"/>
        <v>0</v>
      </c>
      <c r="U455" s="44"/>
      <c r="V455" s="44"/>
      <c r="W455" s="44"/>
      <c r="Y455" s="44"/>
      <c r="Z455" s="44"/>
    </row>
    <row r="456" spans="12:26" ht="12.75">
      <c r="L456" s="104">
        <f t="shared" si="29"/>
        <v>0</v>
      </c>
      <c r="U456" s="44"/>
      <c r="V456" s="44"/>
      <c r="W456" s="44"/>
      <c r="Y456" s="44"/>
      <c r="Z456" s="44"/>
    </row>
    <row r="457" spans="12:26" ht="12.75">
      <c r="L457" s="104">
        <f t="shared" si="29"/>
        <v>0</v>
      </c>
      <c r="U457" s="44"/>
      <c r="V457" s="44"/>
      <c r="W457" s="44"/>
      <c r="Y457" s="44"/>
      <c r="Z457" s="44"/>
    </row>
    <row r="458" spans="12:26" ht="12.75">
      <c r="L458" s="104">
        <f t="shared" si="29"/>
        <v>0</v>
      </c>
      <c r="U458" s="44"/>
      <c r="V458" s="44"/>
      <c r="W458" s="44"/>
      <c r="Y458" s="44"/>
      <c r="Z458" s="44"/>
    </row>
    <row r="459" spans="12:26" ht="12.75">
      <c r="L459" s="104">
        <f t="shared" si="29"/>
        <v>0</v>
      </c>
      <c r="U459" s="44"/>
      <c r="V459" s="44"/>
      <c r="W459" s="44"/>
      <c r="Y459" s="44"/>
      <c r="Z459" s="44"/>
    </row>
    <row r="460" spans="12:26" ht="12.75">
      <c r="L460" s="104">
        <f t="shared" si="29"/>
        <v>0</v>
      </c>
      <c r="U460" s="44"/>
      <c r="V460" s="44"/>
      <c r="W460" s="44"/>
      <c r="Y460" s="44"/>
      <c r="Z460" s="44"/>
    </row>
    <row r="461" spans="12:24" ht="12.75">
      <c r="L461" s="104">
        <f t="shared" si="29"/>
        <v>0</v>
      </c>
      <c r="X461" s="9"/>
    </row>
    <row r="462" spans="12:24" ht="12.75">
      <c r="L462" s="104">
        <f t="shared" si="29"/>
        <v>0</v>
      </c>
      <c r="X462" s="9"/>
    </row>
    <row r="463" spans="12:24" ht="12.75">
      <c r="L463" s="104">
        <f t="shared" si="29"/>
        <v>0</v>
      </c>
      <c r="X463" s="9"/>
    </row>
    <row r="464" spans="12:24" ht="12.75">
      <c r="L464" s="104">
        <f t="shared" si="29"/>
        <v>0</v>
      </c>
      <c r="X464" s="9"/>
    </row>
    <row r="465" spans="12:24" ht="12.75">
      <c r="L465" s="104">
        <f t="shared" si="29"/>
        <v>0</v>
      </c>
      <c r="X465" s="9"/>
    </row>
    <row r="466" spans="12:24" ht="12.75">
      <c r="L466" s="104">
        <f t="shared" si="29"/>
        <v>0</v>
      </c>
      <c r="X466" s="9"/>
    </row>
    <row r="467" spans="12:24" ht="12.75">
      <c r="L467" s="104">
        <f t="shared" si="29"/>
        <v>0</v>
      </c>
      <c r="X467" s="9"/>
    </row>
    <row r="468" spans="12:24" ht="12.75">
      <c r="L468" s="104">
        <f t="shared" si="29"/>
        <v>0</v>
      </c>
      <c r="X468" s="9"/>
    </row>
    <row r="469" spans="12:24" ht="12.75">
      <c r="L469" s="104">
        <f t="shared" si="29"/>
        <v>0</v>
      </c>
      <c r="X469" s="9"/>
    </row>
    <row r="470" spans="12:24" ht="12.75">
      <c r="L470" s="104">
        <f t="shared" si="29"/>
        <v>0</v>
      </c>
      <c r="X470" s="9"/>
    </row>
    <row r="471" spans="12:24" ht="12.75">
      <c r="L471" s="104">
        <f t="shared" si="29"/>
        <v>0</v>
      </c>
      <c r="X471" s="42"/>
    </row>
    <row r="472" ht="12.75">
      <c r="X472" s="42"/>
    </row>
    <row r="473" ht="12.75">
      <c r="X473" s="42"/>
    </row>
    <row r="474" ht="12.75">
      <c r="X474" s="42"/>
    </row>
    <row r="475" ht="12.75">
      <c r="X475" s="42"/>
    </row>
    <row r="476" ht="12.75">
      <c r="X476" s="42"/>
    </row>
    <row r="477" ht="12.75">
      <c r="X477" s="42"/>
    </row>
    <row r="478" ht="12.75">
      <c r="X478" s="42"/>
    </row>
    <row r="479" ht="12.75">
      <c r="X479" s="42"/>
    </row>
    <row r="480" ht="12.75">
      <c r="X480" s="42"/>
    </row>
    <row r="481" ht="12.75">
      <c r="X481" s="42"/>
    </row>
    <row r="482" ht="12.75">
      <c r="X482" s="42"/>
    </row>
    <row r="483" ht="12.75">
      <c r="X483" s="42"/>
    </row>
    <row r="484" ht="12.75">
      <c r="X484" s="42"/>
    </row>
    <row r="485" ht="12.75">
      <c r="X485" s="42"/>
    </row>
    <row r="486" ht="12.75">
      <c r="X486" s="42"/>
    </row>
    <row r="487" ht="12.75">
      <c r="X487" s="42"/>
    </row>
    <row r="488" ht="12.75">
      <c r="X488" s="42"/>
    </row>
    <row r="489" ht="12.75">
      <c r="X489" s="42"/>
    </row>
    <row r="490" ht="12.75">
      <c r="X490" s="42"/>
    </row>
    <row r="491" ht="12.75">
      <c r="X491" s="42"/>
    </row>
    <row r="492" ht="12.75">
      <c r="X492" s="42"/>
    </row>
    <row r="493" ht="12.75">
      <c r="X493" s="42"/>
    </row>
    <row r="494" ht="12.75">
      <c r="X494" s="42"/>
    </row>
    <row r="495" ht="12.75">
      <c r="X495" s="42"/>
    </row>
    <row r="496" ht="12.75">
      <c r="X496" s="42"/>
    </row>
    <row r="497" ht="12.75">
      <c r="X497" s="42"/>
    </row>
    <row r="498" ht="12.75">
      <c r="X498" s="42"/>
    </row>
    <row r="499" ht="12.75">
      <c r="X499" s="42"/>
    </row>
    <row r="500" ht="12.75">
      <c r="X500" s="42"/>
    </row>
    <row r="501" ht="12.75">
      <c r="X501" s="42"/>
    </row>
    <row r="502" ht="12.75">
      <c r="X502" s="42"/>
    </row>
    <row r="503" ht="12.75">
      <c r="X503" s="42"/>
    </row>
    <row r="504" ht="12.75">
      <c r="X504" s="42"/>
    </row>
    <row r="505" ht="12.75">
      <c r="X505" s="42"/>
    </row>
    <row r="506" ht="12.75">
      <c r="X506" s="42"/>
    </row>
    <row r="507" ht="12.75">
      <c r="X507" s="42"/>
    </row>
    <row r="508" ht="12.75">
      <c r="X508" s="42"/>
    </row>
    <row r="509" ht="12.75">
      <c r="X509" s="42"/>
    </row>
    <row r="510" ht="12.75">
      <c r="X510" s="42"/>
    </row>
    <row r="511" ht="12.75">
      <c r="X511" s="42"/>
    </row>
    <row r="512" ht="12.75">
      <c r="X512" s="42"/>
    </row>
    <row r="513" ht="12.75">
      <c r="X513" s="42"/>
    </row>
    <row r="514" ht="12.75">
      <c r="X514" s="42"/>
    </row>
    <row r="515" ht="12.75">
      <c r="X515" s="42"/>
    </row>
    <row r="516" ht="12.75">
      <c r="X516" s="42"/>
    </row>
    <row r="517" ht="12.75">
      <c r="X517" s="42"/>
    </row>
    <row r="518" ht="12.75">
      <c r="X518" s="42"/>
    </row>
    <row r="519" ht="12.75">
      <c r="X519" s="42"/>
    </row>
    <row r="520" ht="12.75">
      <c r="X520" s="42"/>
    </row>
    <row r="521" ht="12.75">
      <c r="X521" s="42"/>
    </row>
    <row r="522" ht="12.75">
      <c r="X522" s="42"/>
    </row>
    <row r="523" ht="12.75">
      <c r="X523" s="42"/>
    </row>
    <row r="524" ht="12.75">
      <c r="X524" s="42"/>
    </row>
    <row r="525" ht="12.75">
      <c r="X525" s="42"/>
    </row>
    <row r="526" ht="12.75">
      <c r="X526" s="42"/>
    </row>
    <row r="527" ht="12.75">
      <c r="X527" s="42"/>
    </row>
    <row r="528" ht="12.75">
      <c r="X528" s="42"/>
    </row>
    <row r="529" ht="12.75">
      <c r="X529" s="42"/>
    </row>
    <row r="530" ht="12.75">
      <c r="X530" s="42"/>
    </row>
    <row r="531" ht="12.75">
      <c r="X531" s="42"/>
    </row>
    <row r="532" ht="12.75">
      <c r="X532" s="42"/>
    </row>
    <row r="533" ht="12.75">
      <c r="X533" s="42"/>
    </row>
    <row r="534" ht="12.75">
      <c r="X534" s="42"/>
    </row>
    <row r="535" ht="12.75">
      <c r="X535" s="42"/>
    </row>
    <row r="536" ht="12.75">
      <c r="X536" s="42"/>
    </row>
    <row r="537" ht="12.75">
      <c r="X537" s="42"/>
    </row>
    <row r="538" ht="12.75">
      <c r="X538" s="42"/>
    </row>
    <row r="539" ht="12.75">
      <c r="X539" s="42"/>
    </row>
    <row r="540" ht="12.75">
      <c r="X540" s="42"/>
    </row>
    <row r="541" ht="12.75">
      <c r="X541" s="42"/>
    </row>
    <row r="542" ht="12.75">
      <c r="X542" s="42"/>
    </row>
    <row r="543" ht="12.75">
      <c r="X543" s="42"/>
    </row>
    <row r="544" ht="12.75">
      <c r="X544" s="42"/>
    </row>
    <row r="545" ht="12.75">
      <c r="X545" s="42"/>
    </row>
    <row r="546" ht="12.75">
      <c r="X546" s="42"/>
    </row>
    <row r="547" ht="12.75">
      <c r="X547" s="42"/>
    </row>
    <row r="548" ht="12.75">
      <c r="X548" s="44"/>
    </row>
    <row r="549" ht="12.75">
      <c r="X549" s="44"/>
    </row>
    <row r="550" ht="12.75">
      <c r="X550" s="44"/>
    </row>
    <row r="551" ht="12.75">
      <c r="X551" s="44"/>
    </row>
    <row r="552" ht="12.75">
      <c r="X552" s="44"/>
    </row>
    <row r="553" ht="12.75">
      <c r="X553" s="44"/>
    </row>
    <row r="554" ht="12.75">
      <c r="X554" s="44"/>
    </row>
    <row r="555" ht="12.75">
      <c r="X555" s="44"/>
    </row>
    <row r="556" ht="12.75">
      <c r="X556" s="44"/>
    </row>
    <row r="557" ht="12.75">
      <c r="X557" s="44"/>
    </row>
    <row r="558" ht="12.75">
      <c r="X558" s="44"/>
    </row>
    <row r="559" ht="12.75">
      <c r="X559" s="44"/>
    </row>
    <row r="560" ht="12.75">
      <c r="X560" s="44"/>
    </row>
    <row r="561" ht="12.75">
      <c r="X561" s="44"/>
    </row>
    <row r="562" ht="12.75">
      <c r="X562" s="44"/>
    </row>
    <row r="563" ht="12.75">
      <c r="X563" s="44"/>
    </row>
    <row r="564" ht="12.75">
      <c r="X564" s="44"/>
    </row>
    <row r="565" ht="12.75">
      <c r="X565" s="44"/>
    </row>
    <row r="566" ht="12.75">
      <c r="X566" s="44"/>
    </row>
    <row r="567" ht="12.75">
      <c r="X567" s="44"/>
    </row>
    <row r="568" ht="12.75">
      <c r="X568" s="44"/>
    </row>
    <row r="569" ht="12.75">
      <c r="X569" s="44"/>
    </row>
    <row r="570" ht="12.75">
      <c r="X570" s="44"/>
    </row>
    <row r="571" ht="12.75">
      <c r="X571" s="44"/>
    </row>
    <row r="572" ht="12.75">
      <c r="X572" s="44"/>
    </row>
    <row r="573" ht="12.75">
      <c r="X573" s="44"/>
    </row>
    <row r="574" ht="12.75">
      <c r="X574" s="44"/>
    </row>
    <row r="575" ht="12.75">
      <c r="X575" s="44"/>
    </row>
    <row r="576" ht="12.75">
      <c r="X576" s="44"/>
    </row>
    <row r="577" ht="12.75">
      <c r="X577" s="44"/>
    </row>
    <row r="578" ht="12.75">
      <c r="X578" s="44"/>
    </row>
    <row r="579" ht="12.75">
      <c r="X579" s="44"/>
    </row>
    <row r="580" ht="12.75">
      <c r="X580" s="44"/>
    </row>
    <row r="581" ht="12.75">
      <c r="X581" s="44"/>
    </row>
    <row r="582" ht="12.75">
      <c r="X582" s="44"/>
    </row>
    <row r="583" ht="12.75">
      <c r="X583" s="44"/>
    </row>
    <row r="584" ht="12.75">
      <c r="X584" s="44"/>
    </row>
    <row r="585" ht="12.75">
      <c r="X585" s="44"/>
    </row>
    <row r="586" ht="12.75">
      <c r="X586" s="44"/>
    </row>
    <row r="587" ht="12.75">
      <c r="X587" s="44"/>
    </row>
    <row r="588" ht="12.75">
      <c r="X588" s="44"/>
    </row>
    <row r="589" ht="12.75">
      <c r="X589" s="44"/>
    </row>
    <row r="590" ht="12.75">
      <c r="X590" s="44"/>
    </row>
    <row r="591" ht="12.75">
      <c r="X591" s="44"/>
    </row>
    <row r="592" ht="12.75">
      <c r="X592" s="44"/>
    </row>
    <row r="593" ht="12.75">
      <c r="X593" s="44"/>
    </row>
    <row r="594" ht="12.75">
      <c r="X594" s="44"/>
    </row>
    <row r="595" ht="12.75">
      <c r="X595" s="44"/>
    </row>
    <row r="596" ht="12.75">
      <c r="X596" s="44"/>
    </row>
    <row r="597" ht="12.75">
      <c r="X597" s="44"/>
    </row>
    <row r="598" ht="12.75">
      <c r="X598" s="44"/>
    </row>
    <row r="599" ht="12.75">
      <c r="X599" s="44"/>
    </row>
    <row r="600" ht="12.75">
      <c r="X600" s="44"/>
    </row>
    <row r="601" ht="12.75">
      <c r="X601" s="44"/>
    </row>
    <row r="602" ht="12.75">
      <c r="X602" s="44"/>
    </row>
    <row r="603" ht="12.75">
      <c r="X603" s="44"/>
    </row>
    <row r="604" ht="12.75">
      <c r="X604" s="44"/>
    </row>
    <row r="605" ht="12.75">
      <c r="X605" s="44"/>
    </row>
    <row r="606" ht="12.75">
      <c r="X606" s="44"/>
    </row>
    <row r="607" ht="12.75">
      <c r="X607" s="44"/>
    </row>
    <row r="608" ht="12.75">
      <c r="X608" s="44"/>
    </row>
    <row r="609" ht="12.75">
      <c r="X609" s="44"/>
    </row>
    <row r="610" ht="12.75">
      <c r="X610" s="44"/>
    </row>
    <row r="611" ht="12.75">
      <c r="X611" s="44"/>
    </row>
    <row r="612" ht="12.75">
      <c r="X612" s="44"/>
    </row>
    <row r="613" ht="12.75">
      <c r="X613" s="44"/>
    </row>
    <row r="614" ht="12.75">
      <c r="X614" s="44"/>
    </row>
    <row r="615" ht="12.75">
      <c r="X615" s="44"/>
    </row>
    <row r="616" ht="12.75">
      <c r="X616" s="44"/>
    </row>
    <row r="617" ht="12.75">
      <c r="X617" s="44"/>
    </row>
    <row r="618" ht="12.75">
      <c r="X618" s="44"/>
    </row>
    <row r="619" ht="12.75">
      <c r="X619" s="44"/>
    </row>
    <row r="620" ht="12.75">
      <c r="X620" s="44"/>
    </row>
    <row r="621" ht="12.75">
      <c r="X621" s="44"/>
    </row>
    <row r="622" ht="12.75">
      <c r="X622" s="44"/>
    </row>
    <row r="623" ht="12.75">
      <c r="X623" s="44"/>
    </row>
    <row r="624" ht="12.75">
      <c r="X624" s="44"/>
    </row>
    <row r="625" ht="12.75">
      <c r="X625" s="44"/>
    </row>
    <row r="626" ht="12.75">
      <c r="X626" s="44"/>
    </row>
    <row r="627" ht="12.75">
      <c r="X627" s="44"/>
    </row>
    <row r="628" ht="12.75">
      <c r="X628" s="44"/>
    </row>
    <row r="629" ht="12.75">
      <c r="X629" s="44"/>
    </row>
    <row r="630" ht="12.75">
      <c r="X630" s="44"/>
    </row>
    <row r="631" ht="12.75">
      <c r="X631" s="44"/>
    </row>
    <row r="632" ht="12.75">
      <c r="X632" s="44"/>
    </row>
    <row r="633" ht="12.75">
      <c r="X633" s="44"/>
    </row>
    <row r="634" ht="12.75">
      <c r="X634" s="44"/>
    </row>
    <row r="635" ht="12.75">
      <c r="X635" s="44"/>
    </row>
    <row r="636" ht="12.75">
      <c r="X636" s="44"/>
    </row>
    <row r="637" ht="12.75">
      <c r="X637" s="44"/>
    </row>
    <row r="638" ht="12.75">
      <c r="X638" s="44"/>
    </row>
    <row r="639" ht="12.75">
      <c r="X639" s="44"/>
    </row>
    <row r="640" ht="12.75">
      <c r="X640" s="44"/>
    </row>
    <row r="641" ht="12.75">
      <c r="X641" s="44"/>
    </row>
    <row r="642" ht="12.75">
      <c r="X642" s="44"/>
    </row>
    <row r="643" ht="12.75">
      <c r="X643" s="44"/>
    </row>
    <row r="644" ht="12.75">
      <c r="X644" s="44"/>
    </row>
    <row r="645" ht="12.75">
      <c r="X645" s="44"/>
    </row>
    <row r="646" ht="12.75">
      <c r="X646" s="44"/>
    </row>
    <row r="647" ht="12.75">
      <c r="X647" s="44"/>
    </row>
    <row r="648" ht="12.75">
      <c r="X648" s="44"/>
    </row>
    <row r="649" ht="12.75">
      <c r="X649" s="44"/>
    </row>
    <row r="650" ht="12.75">
      <c r="X650" s="44"/>
    </row>
    <row r="651" ht="12.75">
      <c r="X651" s="44"/>
    </row>
    <row r="652" ht="12.75">
      <c r="X652" s="44"/>
    </row>
    <row r="653" ht="12.75">
      <c r="X653" s="44"/>
    </row>
    <row r="654" ht="12.75">
      <c r="X654" s="44"/>
    </row>
    <row r="655" ht="12.75">
      <c r="X655" s="44"/>
    </row>
    <row r="656" ht="12.75">
      <c r="X656" s="44"/>
    </row>
    <row r="657" ht="12.75">
      <c r="X657" s="44"/>
    </row>
    <row r="658" ht="12.75">
      <c r="X658" s="44"/>
    </row>
    <row r="659" ht="12.75">
      <c r="X659" s="44"/>
    </row>
    <row r="660" ht="12.75">
      <c r="X660" s="44"/>
    </row>
    <row r="661" ht="12.75">
      <c r="X661" s="44"/>
    </row>
    <row r="662" ht="12.75">
      <c r="X662" s="44"/>
    </row>
    <row r="663" ht="12.75">
      <c r="X663" s="44"/>
    </row>
    <row r="664" ht="12.75">
      <c r="X664" s="44"/>
    </row>
    <row r="665" ht="12.75">
      <c r="X665" s="44"/>
    </row>
    <row r="666" ht="12.75">
      <c r="X666" s="44"/>
    </row>
    <row r="667" ht="12.75">
      <c r="X667" s="44"/>
    </row>
    <row r="668" ht="12.75">
      <c r="X668" s="44"/>
    </row>
    <row r="669" ht="12.75">
      <c r="X669" s="44"/>
    </row>
    <row r="670" ht="12.75">
      <c r="X670" s="44"/>
    </row>
    <row r="671" ht="12.75">
      <c r="X671" s="44"/>
    </row>
    <row r="672" ht="12.75">
      <c r="X672" s="44"/>
    </row>
    <row r="673" ht="12.75">
      <c r="X673" s="44"/>
    </row>
    <row r="674" ht="12.75">
      <c r="X674" s="44"/>
    </row>
    <row r="675" ht="12.75">
      <c r="X675" s="44"/>
    </row>
    <row r="676" ht="12.75">
      <c r="X676" s="44"/>
    </row>
    <row r="677" ht="12.75">
      <c r="X677" s="44"/>
    </row>
    <row r="678" ht="12.75">
      <c r="X678" s="44"/>
    </row>
    <row r="679" ht="12.75">
      <c r="X679" s="44"/>
    </row>
    <row r="680" ht="12.75">
      <c r="X680" s="44"/>
    </row>
    <row r="681" ht="12.75">
      <c r="X681" s="44"/>
    </row>
    <row r="682" ht="12.75">
      <c r="X682" s="44"/>
    </row>
    <row r="683" ht="12.75">
      <c r="X683" s="44"/>
    </row>
    <row r="684" ht="12.75">
      <c r="X684" s="44"/>
    </row>
    <row r="685" ht="12.75">
      <c r="X685" s="44"/>
    </row>
    <row r="686" ht="12.75">
      <c r="X686" s="44"/>
    </row>
    <row r="687" ht="12.75">
      <c r="X687" s="44"/>
    </row>
    <row r="688" ht="12.75">
      <c r="X688" s="44"/>
    </row>
    <row r="689" ht="12.75">
      <c r="X689" s="44"/>
    </row>
    <row r="690" ht="12.75">
      <c r="X690" s="44"/>
    </row>
    <row r="691" ht="12.75">
      <c r="X691" s="44"/>
    </row>
    <row r="692" ht="12.75">
      <c r="X692" s="44"/>
    </row>
    <row r="693" ht="12.75">
      <c r="X693" s="44"/>
    </row>
    <row r="694" ht="12.75">
      <c r="X694" s="44"/>
    </row>
    <row r="695" ht="12.75">
      <c r="X695" s="44"/>
    </row>
    <row r="696" ht="12.75">
      <c r="X696" s="44"/>
    </row>
    <row r="697" ht="12.75">
      <c r="X697" s="44"/>
    </row>
    <row r="698" ht="12.75">
      <c r="X698" s="44"/>
    </row>
    <row r="699" ht="12.75">
      <c r="X699" s="44"/>
    </row>
    <row r="700" ht="12.75">
      <c r="X700" s="44"/>
    </row>
    <row r="701" ht="12.75">
      <c r="X701" s="44"/>
    </row>
    <row r="702" ht="12.75">
      <c r="X702" s="44"/>
    </row>
    <row r="703" ht="12.75">
      <c r="X703" s="44"/>
    </row>
    <row r="704" ht="12.75">
      <c r="X704" s="44"/>
    </row>
    <row r="705" ht="12.75">
      <c r="X705" s="44"/>
    </row>
    <row r="706" ht="12.75">
      <c r="X706" s="44"/>
    </row>
    <row r="707" ht="12.75">
      <c r="X707" s="44"/>
    </row>
    <row r="708" ht="12.75">
      <c r="X708" s="44"/>
    </row>
    <row r="709" ht="12.75">
      <c r="X709" s="44"/>
    </row>
    <row r="710" ht="12.75">
      <c r="X710" s="44"/>
    </row>
    <row r="711" ht="12.75">
      <c r="X711" s="44"/>
    </row>
    <row r="712" ht="12.75">
      <c r="X712" s="44"/>
    </row>
    <row r="713" ht="12.75">
      <c r="X713" s="44"/>
    </row>
    <row r="714" ht="12.75">
      <c r="X714" s="44"/>
    </row>
    <row r="715" ht="12.75">
      <c r="X715" s="44"/>
    </row>
    <row r="716" ht="12.75">
      <c r="X716" s="44"/>
    </row>
    <row r="717" ht="12.75">
      <c r="X717" s="44"/>
    </row>
    <row r="718" ht="12.75">
      <c r="X718" s="44"/>
    </row>
    <row r="719" ht="12.75">
      <c r="X719" s="44"/>
    </row>
    <row r="720" ht="12.75">
      <c r="X720" s="44"/>
    </row>
    <row r="721" ht="12.75">
      <c r="X721" s="44"/>
    </row>
    <row r="722" ht="12.75">
      <c r="X722" s="44"/>
    </row>
    <row r="723" ht="12.75">
      <c r="X723" s="44"/>
    </row>
    <row r="724" ht="12.75">
      <c r="X724" s="44"/>
    </row>
    <row r="725" ht="12.75">
      <c r="X725" s="44"/>
    </row>
    <row r="726" ht="12.75">
      <c r="X726" s="44"/>
    </row>
    <row r="727" ht="12.75">
      <c r="X727" s="44"/>
    </row>
    <row r="728" ht="12.75">
      <c r="X728" s="44"/>
    </row>
    <row r="729" ht="12.75">
      <c r="X729" s="44"/>
    </row>
    <row r="730" ht="12.75">
      <c r="X730" s="44"/>
    </row>
    <row r="731" ht="12.75">
      <c r="X731" s="44"/>
    </row>
    <row r="732" ht="12.75">
      <c r="X732" s="44"/>
    </row>
    <row r="733" ht="12.75">
      <c r="X733" s="44"/>
    </row>
    <row r="734" ht="12.75">
      <c r="X734" s="44"/>
    </row>
    <row r="735" ht="12.75">
      <c r="X735" s="44"/>
    </row>
    <row r="736" ht="12.75">
      <c r="X736" s="44"/>
    </row>
    <row r="737" ht="12.75">
      <c r="X737" s="44"/>
    </row>
    <row r="738" ht="12.75">
      <c r="X738" s="44"/>
    </row>
    <row r="739" ht="12.75">
      <c r="X739" s="44"/>
    </row>
    <row r="740" ht="12.75">
      <c r="X740" s="44"/>
    </row>
    <row r="741" ht="12.75">
      <c r="X741" s="44"/>
    </row>
    <row r="742" ht="12.75">
      <c r="X742" s="44"/>
    </row>
    <row r="743" ht="12.75">
      <c r="X743" s="44"/>
    </row>
    <row r="744" ht="12.75">
      <c r="X744" s="44"/>
    </row>
    <row r="745" ht="12.75">
      <c r="X745" s="44"/>
    </row>
    <row r="746" ht="12.75">
      <c r="X746" s="44"/>
    </row>
    <row r="747" ht="12.75">
      <c r="X747" s="44"/>
    </row>
    <row r="748" ht="12.75">
      <c r="X748" s="44"/>
    </row>
    <row r="749" ht="12.75">
      <c r="X749" s="44"/>
    </row>
    <row r="750" ht="12.75">
      <c r="X750" s="44"/>
    </row>
    <row r="751" ht="12.75">
      <c r="X751" s="44"/>
    </row>
    <row r="752" ht="12.75">
      <c r="X752" s="44"/>
    </row>
    <row r="753" ht="12.75">
      <c r="X753" s="44"/>
    </row>
    <row r="754" ht="12.75">
      <c r="X754" s="44"/>
    </row>
    <row r="755" ht="12.75">
      <c r="X755" s="44"/>
    </row>
    <row r="756" ht="12.75">
      <c r="X756" s="44"/>
    </row>
    <row r="757" ht="12.75">
      <c r="X757" s="44"/>
    </row>
    <row r="758" ht="12.75">
      <c r="X758" s="44"/>
    </row>
    <row r="759" ht="12.75">
      <c r="X759" s="44"/>
    </row>
    <row r="760" ht="12.75">
      <c r="X760" s="44"/>
    </row>
    <row r="761" ht="12.75">
      <c r="X761" s="44"/>
    </row>
    <row r="762" ht="12.75">
      <c r="X762" s="44"/>
    </row>
    <row r="763" ht="12.75">
      <c r="X763" s="44"/>
    </row>
    <row r="764" ht="12.75">
      <c r="X764" s="44"/>
    </row>
    <row r="765" ht="12.75">
      <c r="X765" s="44"/>
    </row>
    <row r="766" ht="12.75">
      <c r="X766" s="44"/>
    </row>
    <row r="767" ht="12.75">
      <c r="X767" s="44"/>
    </row>
    <row r="768" ht="12.75">
      <c r="X768" s="44"/>
    </row>
    <row r="769" ht="12.75">
      <c r="X769" s="44"/>
    </row>
    <row r="770" ht="12.75">
      <c r="X770" s="44"/>
    </row>
    <row r="771" ht="12.75">
      <c r="X771" s="44"/>
    </row>
    <row r="772" ht="12.75">
      <c r="X772" s="44"/>
    </row>
    <row r="773" ht="12.75">
      <c r="X773" s="44"/>
    </row>
    <row r="774" ht="12.75">
      <c r="X774" s="44"/>
    </row>
    <row r="775" ht="12.75">
      <c r="X775" s="44"/>
    </row>
    <row r="776" ht="12.75">
      <c r="X776" s="44"/>
    </row>
    <row r="777" ht="12.75">
      <c r="X777" s="44"/>
    </row>
    <row r="778" ht="12.75">
      <c r="X778" s="44"/>
    </row>
    <row r="779" ht="12.75">
      <c r="X779" s="44"/>
    </row>
    <row r="780" ht="12.75">
      <c r="X780" s="44"/>
    </row>
    <row r="781" ht="12.75">
      <c r="X781" s="44"/>
    </row>
    <row r="782" ht="12.75">
      <c r="X782" s="44"/>
    </row>
    <row r="783" ht="12.75">
      <c r="X783" s="44"/>
    </row>
    <row r="784" ht="12.75">
      <c r="X784" s="44"/>
    </row>
    <row r="785" ht="12.75">
      <c r="X785" s="44"/>
    </row>
    <row r="786" ht="12.75">
      <c r="X786" s="44"/>
    </row>
    <row r="787" ht="12.75">
      <c r="X787" s="44"/>
    </row>
    <row r="788" ht="12.75">
      <c r="X788" s="44"/>
    </row>
    <row r="789" ht="12.75">
      <c r="X789" s="44"/>
    </row>
    <row r="790" ht="12.75">
      <c r="X790" s="44"/>
    </row>
    <row r="791" ht="12.75">
      <c r="X791" s="44"/>
    </row>
    <row r="792" ht="12.75">
      <c r="X792" s="44"/>
    </row>
    <row r="793" ht="12.75">
      <c r="X793" s="44"/>
    </row>
    <row r="794" ht="12.75">
      <c r="X794" s="44"/>
    </row>
    <row r="795" ht="12.75">
      <c r="X795" s="44"/>
    </row>
    <row r="796" ht="12.75">
      <c r="X796" s="44"/>
    </row>
    <row r="797" ht="12.75">
      <c r="X797" s="44"/>
    </row>
    <row r="798" ht="12.75">
      <c r="X798" s="44"/>
    </row>
    <row r="799" ht="12.75">
      <c r="X799" s="44"/>
    </row>
    <row r="800" ht="12.75">
      <c r="X800" s="44"/>
    </row>
    <row r="801" ht="12.75">
      <c r="X801" s="44"/>
    </row>
    <row r="802" ht="12.75">
      <c r="X802" s="44"/>
    </row>
    <row r="803" ht="12.75">
      <c r="X803" s="44"/>
    </row>
    <row r="804" ht="12.75">
      <c r="X804" s="44"/>
    </row>
    <row r="805" ht="12.75">
      <c r="X805" s="44"/>
    </row>
    <row r="806" ht="12.75">
      <c r="X806" s="44"/>
    </row>
    <row r="807" ht="12.75">
      <c r="X807" s="44"/>
    </row>
    <row r="808" ht="12.75">
      <c r="X808" s="44"/>
    </row>
    <row r="809" ht="12.75">
      <c r="X809" s="44"/>
    </row>
    <row r="810" ht="12.75">
      <c r="X810" s="44"/>
    </row>
    <row r="811" ht="12.75">
      <c r="X811" s="44"/>
    </row>
    <row r="812" ht="12.75">
      <c r="X812" s="44"/>
    </row>
    <row r="813" ht="12.75">
      <c r="X813" s="44"/>
    </row>
    <row r="814" ht="12.75">
      <c r="X814" s="44"/>
    </row>
    <row r="815" ht="12.75">
      <c r="X815" s="44"/>
    </row>
    <row r="816" ht="12.75">
      <c r="X816" s="44"/>
    </row>
    <row r="817" ht="12.75">
      <c r="X817" s="44"/>
    </row>
    <row r="818" ht="12.75">
      <c r="X818" s="44"/>
    </row>
    <row r="819" ht="12.75">
      <c r="X819" s="44"/>
    </row>
    <row r="820" ht="12.75">
      <c r="X820" s="44"/>
    </row>
    <row r="821" ht="12.75">
      <c r="X821" s="44"/>
    </row>
    <row r="822" ht="12.75">
      <c r="X822" s="44"/>
    </row>
    <row r="823" ht="12.75">
      <c r="X823" s="44"/>
    </row>
    <row r="824" ht="12.75">
      <c r="X824" s="44"/>
    </row>
    <row r="825" ht="12.75">
      <c r="X825" s="44"/>
    </row>
    <row r="826" ht="12.75">
      <c r="X826" s="44"/>
    </row>
    <row r="827" ht="12.75">
      <c r="X827" s="44"/>
    </row>
    <row r="828" ht="12.75">
      <c r="X828" s="44"/>
    </row>
    <row r="829" ht="12.75">
      <c r="X829" s="44"/>
    </row>
    <row r="830" ht="12.75">
      <c r="X830" s="44"/>
    </row>
    <row r="831" ht="12.75">
      <c r="X831" s="44"/>
    </row>
    <row r="832" ht="12.75">
      <c r="X832" s="44"/>
    </row>
    <row r="833" ht="12.75">
      <c r="X833" s="44"/>
    </row>
    <row r="834" ht="12.75">
      <c r="X834" s="44"/>
    </row>
    <row r="835" ht="12.75">
      <c r="X835" s="44"/>
    </row>
    <row r="836" ht="12.75">
      <c r="X836" s="44"/>
    </row>
    <row r="837" ht="12.75">
      <c r="X837" s="44"/>
    </row>
    <row r="838" ht="12.75">
      <c r="X838" s="44"/>
    </row>
    <row r="839" ht="12.75">
      <c r="X839" s="44"/>
    </row>
    <row r="840" ht="12.75">
      <c r="X840" s="44"/>
    </row>
    <row r="841" ht="12.75">
      <c r="X841" s="44"/>
    </row>
    <row r="842" ht="12.75">
      <c r="X842" s="44"/>
    </row>
    <row r="843" ht="12.75">
      <c r="X843" s="44"/>
    </row>
    <row r="844" ht="12.75">
      <c r="X844" s="44"/>
    </row>
    <row r="845" ht="12.75">
      <c r="X845" s="44"/>
    </row>
    <row r="846" ht="12.75">
      <c r="X846" s="44"/>
    </row>
    <row r="847" ht="12.75">
      <c r="X847" s="44"/>
    </row>
    <row r="848" ht="12.75">
      <c r="X848" s="44"/>
    </row>
    <row r="849" ht="12.75">
      <c r="X849" s="44"/>
    </row>
    <row r="850" ht="12.75">
      <c r="X850" s="44"/>
    </row>
    <row r="851" ht="12.75">
      <c r="X851" s="44"/>
    </row>
    <row r="852" ht="12.75">
      <c r="X852" s="44"/>
    </row>
    <row r="853" ht="12.75">
      <c r="X853" s="44"/>
    </row>
    <row r="854" ht="12.75">
      <c r="X854" s="44"/>
    </row>
    <row r="855" ht="12.75">
      <c r="X855" s="44"/>
    </row>
    <row r="856" ht="12.75">
      <c r="X856" s="44"/>
    </row>
    <row r="857" ht="12.75">
      <c r="X857" s="44"/>
    </row>
    <row r="858" ht="12.75">
      <c r="X858" s="44"/>
    </row>
    <row r="859" ht="12.75">
      <c r="X859" s="44"/>
    </row>
    <row r="860" ht="12.75">
      <c r="X860" s="44"/>
    </row>
    <row r="861" ht="12.75">
      <c r="X861" s="44"/>
    </row>
    <row r="862" ht="12.75">
      <c r="X862" s="44"/>
    </row>
    <row r="863" ht="12.75">
      <c r="X863" s="44"/>
    </row>
    <row r="864" ht="12.75">
      <c r="X864" s="44"/>
    </row>
    <row r="865" ht="12.75">
      <c r="X865" s="44"/>
    </row>
    <row r="866" ht="12.75">
      <c r="X866" s="44"/>
    </row>
    <row r="867" ht="12.75">
      <c r="X867" s="44"/>
    </row>
    <row r="868" ht="12.75">
      <c r="X868" s="44"/>
    </row>
    <row r="869" ht="12.75">
      <c r="X869" s="44"/>
    </row>
    <row r="870" ht="12.75">
      <c r="X870" s="44"/>
    </row>
    <row r="871" ht="12.75">
      <c r="X871" s="44"/>
    </row>
    <row r="872" ht="12.75">
      <c r="X872" s="44"/>
    </row>
    <row r="873" ht="12.75">
      <c r="X873" s="44"/>
    </row>
    <row r="874" ht="12.75">
      <c r="X874" s="44"/>
    </row>
    <row r="875" ht="12.75">
      <c r="X875" s="44"/>
    </row>
    <row r="876" ht="12.75">
      <c r="X876" s="44"/>
    </row>
    <row r="877" ht="12.75">
      <c r="X877" s="44"/>
    </row>
    <row r="878" ht="12.75">
      <c r="X878" s="44"/>
    </row>
    <row r="879" ht="12.75">
      <c r="X879" s="44"/>
    </row>
    <row r="880" ht="12.75">
      <c r="X880" s="44"/>
    </row>
    <row r="881" ht="12.75">
      <c r="X881" s="44"/>
    </row>
    <row r="882" ht="12.75">
      <c r="X882" s="44"/>
    </row>
    <row r="883" ht="12.75">
      <c r="X883" s="44"/>
    </row>
    <row r="884" ht="12.75">
      <c r="X884" s="44"/>
    </row>
    <row r="885" ht="12.75">
      <c r="X885" s="44"/>
    </row>
    <row r="886" ht="12.75">
      <c r="X886" s="44"/>
    </row>
    <row r="887" ht="12.75">
      <c r="X887" s="44"/>
    </row>
    <row r="888" ht="12.75">
      <c r="X888" s="44"/>
    </row>
    <row r="889" ht="12.75">
      <c r="X889" s="44"/>
    </row>
    <row r="890" ht="12.75">
      <c r="X890" s="44"/>
    </row>
    <row r="891" ht="12.75">
      <c r="X891" s="44"/>
    </row>
    <row r="892" ht="12.75">
      <c r="X892" s="44"/>
    </row>
    <row r="893" ht="12.75">
      <c r="X893" s="44"/>
    </row>
    <row r="894" ht="12.75">
      <c r="X894" s="44"/>
    </row>
    <row r="895" ht="12.75">
      <c r="X895" s="44"/>
    </row>
    <row r="896" ht="12.75">
      <c r="X896" s="44"/>
    </row>
    <row r="897" ht="12.75">
      <c r="X897" s="44"/>
    </row>
    <row r="898" ht="12.75">
      <c r="X898" s="44"/>
    </row>
    <row r="899" ht="12.75">
      <c r="X899" s="44"/>
    </row>
    <row r="900" ht="12.75">
      <c r="X900" s="44"/>
    </row>
    <row r="901" ht="12.75">
      <c r="X901" s="44"/>
    </row>
    <row r="902" ht="12.75">
      <c r="X902" s="44"/>
    </row>
    <row r="903" ht="12.75">
      <c r="X903" s="44"/>
    </row>
    <row r="904" ht="12.75">
      <c r="X904" s="44"/>
    </row>
    <row r="905" ht="12.75">
      <c r="X905" s="44"/>
    </row>
    <row r="906" ht="12.75">
      <c r="X906" s="44"/>
    </row>
    <row r="907" ht="12.75">
      <c r="X907" s="44"/>
    </row>
    <row r="908" ht="12.75">
      <c r="X908" s="44"/>
    </row>
    <row r="909" ht="12.75">
      <c r="X909" s="44"/>
    </row>
    <row r="910" ht="12.75">
      <c r="X910" s="44"/>
    </row>
    <row r="911" ht="12.75">
      <c r="X911" s="44"/>
    </row>
    <row r="912" ht="12.75">
      <c r="X912" s="44"/>
    </row>
    <row r="913" ht="12.75">
      <c r="X913" s="44"/>
    </row>
    <row r="914" ht="12.75">
      <c r="X914" s="44"/>
    </row>
    <row r="915" ht="12.75">
      <c r="X915" s="44"/>
    </row>
    <row r="916" ht="12.75">
      <c r="X916" s="44"/>
    </row>
    <row r="917" ht="12.75">
      <c r="X917" s="44"/>
    </row>
    <row r="918" ht="12.75">
      <c r="X918" s="44"/>
    </row>
    <row r="919" ht="12.75">
      <c r="X919" s="44"/>
    </row>
    <row r="920" ht="12.75">
      <c r="X920" s="44"/>
    </row>
    <row r="921" ht="12.75">
      <c r="X921" s="44"/>
    </row>
    <row r="922" ht="12.75">
      <c r="X922" s="44"/>
    </row>
    <row r="923" ht="12.75">
      <c r="X923" s="44"/>
    </row>
    <row r="924" ht="12.75">
      <c r="X924" s="44"/>
    </row>
    <row r="925" ht="12.75">
      <c r="X925" s="44"/>
    </row>
    <row r="926" ht="12.75">
      <c r="X926" s="44"/>
    </row>
    <row r="927" ht="12.75">
      <c r="X927" s="44"/>
    </row>
    <row r="928" ht="12.75">
      <c r="X928" s="44"/>
    </row>
    <row r="929" ht="12.75">
      <c r="X929" s="44"/>
    </row>
    <row r="930" ht="12.75">
      <c r="X930" s="44"/>
    </row>
    <row r="931" ht="12.75">
      <c r="X931" s="44"/>
    </row>
    <row r="932" ht="12.75">
      <c r="X932" s="44"/>
    </row>
    <row r="933" ht="12.75">
      <c r="X933" s="44"/>
    </row>
    <row r="934" ht="12.75">
      <c r="X934" s="44"/>
    </row>
    <row r="935" ht="12.75">
      <c r="X935" s="44"/>
    </row>
    <row r="936" ht="12.75">
      <c r="X936" s="44"/>
    </row>
    <row r="937" ht="12.75">
      <c r="X937" s="44"/>
    </row>
    <row r="938" ht="12.75">
      <c r="X938" s="44"/>
    </row>
    <row r="939" ht="12.75">
      <c r="X939" s="44"/>
    </row>
    <row r="940" ht="12.75">
      <c r="X940" s="44"/>
    </row>
    <row r="941" ht="12.75">
      <c r="X941" s="44"/>
    </row>
    <row r="942" ht="12.75">
      <c r="X942" s="44"/>
    </row>
    <row r="943" ht="12.75">
      <c r="X943" s="44"/>
    </row>
    <row r="944" ht="12.75">
      <c r="X944" s="44"/>
    </row>
    <row r="945" ht="12.75">
      <c r="X945" s="44"/>
    </row>
    <row r="946" ht="12.75">
      <c r="X946" s="44"/>
    </row>
    <row r="947" ht="12.75">
      <c r="X947" s="44"/>
    </row>
    <row r="948" ht="12.75">
      <c r="X948" s="44"/>
    </row>
    <row r="949" ht="12.75">
      <c r="X949" s="44"/>
    </row>
    <row r="950" ht="12.75">
      <c r="X950" s="44"/>
    </row>
    <row r="951" ht="12.75">
      <c r="X951" s="44"/>
    </row>
    <row r="952" ht="12.75">
      <c r="X952" s="44"/>
    </row>
    <row r="953" ht="12.75">
      <c r="X953" s="44"/>
    </row>
    <row r="954" ht="12.75">
      <c r="X954" s="44"/>
    </row>
    <row r="955" ht="12.75">
      <c r="X955" s="44"/>
    </row>
    <row r="956" ht="12.75">
      <c r="X956" s="44"/>
    </row>
    <row r="957" ht="12.75">
      <c r="X957" s="44"/>
    </row>
    <row r="958" ht="12.75">
      <c r="X958" s="44"/>
    </row>
    <row r="959" ht="12.75">
      <c r="X959" s="44"/>
    </row>
    <row r="960" ht="12.75">
      <c r="X960" s="44"/>
    </row>
    <row r="961" ht="12.75">
      <c r="X961" s="44"/>
    </row>
    <row r="962" ht="12.75">
      <c r="X962" s="44"/>
    </row>
    <row r="963" ht="12.75">
      <c r="X963" s="44"/>
    </row>
    <row r="964" ht="12.75">
      <c r="X964" s="44"/>
    </row>
    <row r="965" ht="12.75">
      <c r="X965" s="44"/>
    </row>
    <row r="966" ht="12.75">
      <c r="X966" s="44"/>
    </row>
    <row r="967" ht="12.75">
      <c r="X967" s="44"/>
    </row>
    <row r="968" ht="12.75">
      <c r="X968" s="44"/>
    </row>
    <row r="969" ht="12.75">
      <c r="X969" s="44"/>
    </row>
    <row r="970" ht="12.75">
      <c r="X970" s="44"/>
    </row>
    <row r="971" ht="12.75">
      <c r="X971" s="44"/>
    </row>
    <row r="972" ht="12.75">
      <c r="X972" s="44"/>
    </row>
    <row r="973" ht="12.75">
      <c r="X973" s="44"/>
    </row>
    <row r="974" ht="12.75">
      <c r="X974" s="44"/>
    </row>
    <row r="975" ht="12.75">
      <c r="X975" s="44"/>
    </row>
    <row r="976" ht="12.75">
      <c r="X976" s="44"/>
    </row>
    <row r="977" ht="12.75">
      <c r="X977" s="44"/>
    </row>
    <row r="978" ht="12.75">
      <c r="X978" s="44"/>
    </row>
    <row r="979" ht="12.75">
      <c r="X979" s="44"/>
    </row>
    <row r="980" ht="12.75">
      <c r="X980" s="44"/>
    </row>
    <row r="981" ht="12.75">
      <c r="X981" s="44"/>
    </row>
    <row r="982" ht="12.75">
      <c r="X982" s="44"/>
    </row>
    <row r="983" ht="12.75">
      <c r="X983" s="44"/>
    </row>
    <row r="984" ht="12.75">
      <c r="X984" s="44"/>
    </row>
    <row r="985" ht="12.75">
      <c r="X985" s="44"/>
    </row>
    <row r="986" ht="12.75">
      <c r="X986" s="44"/>
    </row>
    <row r="987" ht="12.75">
      <c r="X987" s="44"/>
    </row>
    <row r="988" ht="12.75">
      <c r="X988" s="44"/>
    </row>
    <row r="989" ht="12.75">
      <c r="X989" s="44"/>
    </row>
    <row r="990" ht="12.75">
      <c r="X990" s="44"/>
    </row>
    <row r="991" ht="12.75">
      <c r="X991" s="44"/>
    </row>
    <row r="992" ht="12.75">
      <c r="X992" s="44"/>
    </row>
    <row r="993" ht="12.75">
      <c r="X993" s="44"/>
    </row>
    <row r="994" ht="12.75">
      <c r="X994" s="44"/>
    </row>
    <row r="995" ht="12.75">
      <c r="X995" s="44"/>
    </row>
    <row r="996" ht="12.75">
      <c r="X996" s="44"/>
    </row>
    <row r="997" ht="12.75">
      <c r="X997" s="44"/>
    </row>
    <row r="998" ht="12.75">
      <c r="X998" s="44"/>
    </row>
    <row r="999" ht="12.75">
      <c r="X999" s="44"/>
    </row>
    <row r="1000" ht="12.75">
      <c r="X1000" s="44"/>
    </row>
    <row r="1001" ht="12.75">
      <c r="X1001" s="44"/>
    </row>
    <row r="1002" ht="12.75">
      <c r="X1002" s="44"/>
    </row>
    <row r="1003" ht="12.75">
      <c r="X1003" s="44"/>
    </row>
    <row r="1004" ht="12.75">
      <c r="X1004" s="44"/>
    </row>
    <row r="1005" ht="12.75">
      <c r="X1005" s="44"/>
    </row>
    <row r="1006" ht="12.75">
      <c r="X1006" s="44"/>
    </row>
    <row r="1007" ht="12.75">
      <c r="X1007" s="44"/>
    </row>
    <row r="1008" ht="12.75">
      <c r="X1008" s="44"/>
    </row>
    <row r="1009" ht="12.75">
      <c r="X1009" s="44"/>
    </row>
    <row r="1010" ht="12.75">
      <c r="X1010" s="44"/>
    </row>
    <row r="1011" ht="12.75">
      <c r="X1011" s="44"/>
    </row>
    <row r="1012" ht="12.75">
      <c r="X1012" s="44"/>
    </row>
    <row r="1013" ht="12.75">
      <c r="X1013" s="44"/>
    </row>
    <row r="1014" ht="12.75">
      <c r="X1014" s="44"/>
    </row>
    <row r="1015" ht="12.75">
      <c r="X1015" s="44"/>
    </row>
    <row r="1016" ht="12.75">
      <c r="X1016" s="44"/>
    </row>
    <row r="1017" ht="12.75">
      <c r="X1017" s="44"/>
    </row>
    <row r="1018" ht="12.75">
      <c r="X1018" s="44"/>
    </row>
    <row r="1019" ht="12.75">
      <c r="X1019" s="44"/>
    </row>
    <row r="1020" ht="12.75">
      <c r="X1020" s="44"/>
    </row>
    <row r="1021" ht="12.75">
      <c r="X1021" s="44"/>
    </row>
    <row r="1022" ht="12.75">
      <c r="X1022" s="44"/>
    </row>
    <row r="1023" ht="12.75">
      <c r="X1023" s="44"/>
    </row>
    <row r="1024" ht="12.75">
      <c r="X1024" s="44"/>
    </row>
    <row r="1025" ht="12.75">
      <c r="X1025" s="44"/>
    </row>
    <row r="1026" ht="12.75">
      <c r="X1026" s="44"/>
    </row>
    <row r="1027" ht="12.75">
      <c r="X1027" s="44"/>
    </row>
    <row r="1028" ht="12.75">
      <c r="X1028" s="44"/>
    </row>
    <row r="1029" ht="12.75">
      <c r="X1029" s="44"/>
    </row>
    <row r="1030" ht="12.75">
      <c r="X1030" s="44"/>
    </row>
    <row r="1031" ht="12.75">
      <c r="X1031" s="44"/>
    </row>
    <row r="1032" ht="12.75">
      <c r="X1032" s="44"/>
    </row>
    <row r="1033" ht="12.75">
      <c r="X1033" s="44"/>
    </row>
    <row r="1034" ht="12.75">
      <c r="X1034" s="44"/>
    </row>
    <row r="1035" ht="12.75">
      <c r="X1035" s="44"/>
    </row>
    <row r="1036" ht="12.75">
      <c r="X1036" s="44"/>
    </row>
    <row r="1037" ht="12.75">
      <c r="X1037" s="44"/>
    </row>
    <row r="1038" ht="12.75">
      <c r="X1038" s="44"/>
    </row>
    <row r="1039" ht="12.75">
      <c r="X1039" s="44"/>
    </row>
    <row r="1040" ht="12.75">
      <c r="X1040" s="44"/>
    </row>
    <row r="1041" ht="12.75">
      <c r="X1041" s="44"/>
    </row>
    <row r="1042" ht="12.75">
      <c r="X1042" s="44"/>
    </row>
    <row r="1043" ht="12.75">
      <c r="X1043" s="44"/>
    </row>
    <row r="1044" ht="12.75">
      <c r="X1044" s="44"/>
    </row>
    <row r="1045" ht="12.75">
      <c r="X1045" s="44"/>
    </row>
    <row r="1046" ht="12.75">
      <c r="X1046" s="44"/>
    </row>
    <row r="1047" ht="12.75">
      <c r="X1047" s="44"/>
    </row>
    <row r="1048" ht="12.75">
      <c r="X1048" s="44"/>
    </row>
    <row r="1049" ht="12.75">
      <c r="X1049" s="44"/>
    </row>
    <row r="1050" ht="12.75">
      <c r="X1050" s="44"/>
    </row>
    <row r="1051" ht="12.75">
      <c r="X1051" s="44"/>
    </row>
    <row r="1052" ht="12.75">
      <c r="X1052" s="44"/>
    </row>
    <row r="1053" ht="12.75">
      <c r="X1053" s="44"/>
    </row>
    <row r="1054" ht="12.75">
      <c r="X1054" s="44"/>
    </row>
    <row r="1055" ht="12.75">
      <c r="X1055" s="44"/>
    </row>
    <row r="1056" ht="12.75">
      <c r="X1056" s="44"/>
    </row>
    <row r="1057" ht="12.75">
      <c r="X1057" s="44"/>
    </row>
    <row r="1058" ht="12.75">
      <c r="X1058" s="44"/>
    </row>
    <row r="1059" ht="12.75">
      <c r="X1059" s="44"/>
    </row>
    <row r="1060" ht="12.75">
      <c r="X1060" s="44"/>
    </row>
    <row r="1061" ht="12.75">
      <c r="X1061" s="44"/>
    </row>
    <row r="1062" ht="12.75">
      <c r="X1062" s="44"/>
    </row>
    <row r="1063" ht="12.75">
      <c r="X1063" s="44"/>
    </row>
    <row r="1064" ht="12.75">
      <c r="X1064" s="44"/>
    </row>
    <row r="1065" ht="12.75">
      <c r="X1065" s="44"/>
    </row>
    <row r="1066" ht="12.75">
      <c r="X1066" s="44"/>
    </row>
    <row r="1067" ht="12.75">
      <c r="X1067" s="44"/>
    </row>
    <row r="1068" ht="12.75">
      <c r="X1068" s="44"/>
    </row>
    <row r="1069" ht="12.75">
      <c r="X1069" s="44"/>
    </row>
    <row r="1070" ht="12.75">
      <c r="X1070" s="44"/>
    </row>
    <row r="1071" ht="12.75">
      <c r="X1071" s="44"/>
    </row>
    <row r="1072" ht="12.75">
      <c r="X1072" s="44"/>
    </row>
    <row r="1073" ht="12.75">
      <c r="X1073" s="44"/>
    </row>
    <row r="1074" ht="12.75">
      <c r="X1074" s="44"/>
    </row>
    <row r="1075" ht="12.75">
      <c r="X1075" s="44"/>
    </row>
    <row r="1076" ht="12.75">
      <c r="X1076" s="44"/>
    </row>
    <row r="1077" ht="12.75">
      <c r="X1077" s="44"/>
    </row>
    <row r="1078" ht="12.75">
      <c r="X1078" s="44"/>
    </row>
    <row r="1079" ht="12.75">
      <c r="X1079" s="44"/>
    </row>
    <row r="1080" ht="12.75">
      <c r="X1080" s="44"/>
    </row>
    <row r="1081" ht="12.75">
      <c r="X1081" s="44"/>
    </row>
    <row r="1082" ht="12.75">
      <c r="X1082" s="44"/>
    </row>
    <row r="1083" ht="12.75">
      <c r="X1083" s="44"/>
    </row>
    <row r="1084" ht="12.75">
      <c r="X1084" s="44"/>
    </row>
    <row r="1085" ht="12.75">
      <c r="X1085" s="44"/>
    </row>
    <row r="1086" ht="12.75">
      <c r="X1086" s="44"/>
    </row>
    <row r="1087" ht="12.75">
      <c r="X1087" s="44"/>
    </row>
    <row r="1088" ht="12.75">
      <c r="X1088" s="44"/>
    </row>
    <row r="1089" ht="12.75">
      <c r="X1089" s="44"/>
    </row>
    <row r="1090" ht="12.75">
      <c r="X1090" s="44"/>
    </row>
    <row r="1091" ht="12.75">
      <c r="X1091" s="44"/>
    </row>
    <row r="1092" ht="12.75">
      <c r="X1092" s="44"/>
    </row>
    <row r="1093" ht="12.75">
      <c r="X1093" s="44"/>
    </row>
    <row r="1094" ht="12.75">
      <c r="X1094" s="44"/>
    </row>
    <row r="1095" ht="12.75">
      <c r="X1095" s="44"/>
    </row>
    <row r="1096" ht="12.75">
      <c r="X1096" s="44"/>
    </row>
    <row r="1097" ht="12.75">
      <c r="X1097" s="44"/>
    </row>
    <row r="1098" ht="12.75">
      <c r="X1098" s="44"/>
    </row>
    <row r="1099" ht="12.75">
      <c r="X1099" s="44"/>
    </row>
    <row r="1100" ht="12.75">
      <c r="X1100" s="44"/>
    </row>
    <row r="1101" ht="12.75">
      <c r="X1101" s="44"/>
    </row>
    <row r="1102" ht="12.75">
      <c r="X1102" s="44"/>
    </row>
    <row r="1103" ht="12.75">
      <c r="X1103" s="44"/>
    </row>
    <row r="1104" ht="12.75">
      <c r="X1104" s="44"/>
    </row>
    <row r="1105" ht="12.75">
      <c r="X1105" s="44"/>
    </row>
    <row r="1106" ht="12.75">
      <c r="X1106" s="44"/>
    </row>
    <row r="1107" ht="12.75">
      <c r="X1107" s="44"/>
    </row>
    <row r="1108" ht="12.75">
      <c r="X1108" s="44"/>
    </row>
    <row r="1109" ht="12.75">
      <c r="X1109" s="44"/>
    </row>
    <row r="1110" ht="12.75">
      <c r="X1110" s="44"/>
    </row>
    <row r="1111" ht="12.75">
      <c r="X1111" s="44"/>
    </row>
    <row r="1112" ht="12.75">
      <c r="X1112" s="44"/>
    </row>
    <row r="1113" ht="12.75">
      <c r="X1113" s="44"/>
    </row>
    <row r="1114" ht="12.75">
      <c r="X1114" s="44"/>
    </row>
    <row r="1115" ht="12.75">
      <c r="X1115" s="44"/>
    </row>
    <row r="1116" ht="12.75">
      <c r="X1116" s="44"/>
    </row>
    <row r="1117" ht="12.75">
      <c r="X1117" s="44"/>
    </row>
    <row r="1118" ht="12.75">
      <c r="X1118" s="44"/>
    </row>
    <row r="1119" ht="12.75">
      <c r="X1119" s="44"/>
    </row>
    <row r="1120" ht="12.75">
      <c r="X1120" s="44"/>
    </row>
    <row r="1121" ht="12.75">
      <c r="X1121" s="44"/>
    </row>
    <row r="1122" ht="12.75">
      <c r="X1122" s="44"/>
    </row>
    <row r="1123" ht="12.75">
      <c r="X1123" s="44"/>
    </row>
    <row r="1124" ht="12.75">
      <c r="X1124" s="44"/>
    </row>
    <row r="1125" ht="12.75">
      <c r="X1125" s="44"/>
    </row>
    <row r="1126" ht="12.75">
      <c r="X1126" s="44"/>
    </row>
    <row r="1127" ht="12.75">
      <c r="X1127" s="44"/>
    </row>
    <row r="1128" ht="12.75">
      <c r="X1128" s="44"/>
    </row>
    <row r="1129" ht="12.75">
      <c r="X1129" s="44"/>
    </row>
    <row r="1130" ht="12.75">
      <c r="X1130" s="44"/>
    </row>
    <row r="1131" ht="12.75">
      <c r="X1131" s="44"/>
    </row>
    <row r="1132" ht="12.75">
      <c r="X1132" s="44"/>
    </row>
    <row r="1133" ht="12.75">
      <c r="X1133" s="44"/>
    </row>
    <row r="1134" ht="12.75">
      <c r="X1134" s="44"/>
    </row>
    <row r="1135" ht="12.75">
      <c r="X1135" s="44"/>
    </row>
    <row r="1136" ht="12.75">
      <c r="X1136" s="44"/>
    </row>
    <row r="1137" ht="12.75">
      <c r="X1137" s="44"/>
    </row>
    <row r="1138" ht="12.75">
      <c r="X1138" s="44"/>
    </row>
    <row r="1139" ht="12.75">
      <c r="X1139" s="44"/>
    </row>
    <row r="1140" ht="12.75">
      <c r="X1140" s="44"/>
    </row>
    <row r="1141" ht="12.75">
      <c r="X1141" s="44"/>
    </row>
    <row r="1142" ht="12.75">
      <c r="X1142" s="44"/>
    </row>
    <row r="1143" ht="12.75">
      <c r="X1143" s="44"/>
    </row>
    <row r="1144" ht="12.75">
      <c r="X1144" s="44"/>
    </row>
    <row r="1145" ht="12.75">
      <c r="X1145" s="44"/>
    </row>
    <row r="1146" ht="12.75">
      <c r="X1146" s="44"/>
    </row>
    <row r="1147" ht="12.75">
      <c r="X1147" s="44"/>
    </row>
    <row r="1148" ht="12.75">
      <c r="X1148" s="44"/>
    </row>
    <row r="1149" ht="12.75">
      <c r="X1149" s="44"/>
    </row>
    <row r="1150" ht="12.75">
      <c r="X1150" s="44"/>
    </row>
    <row r="1151" ht="12.75">
      <c r="X1151" s="44"/>
    </row>
    <row r="1152" ht="12.75">
      <c r="X1152" s="44"/>
    </row>
    <row r="1153" ht="12.75">
      <c r="X1153" s="44"/>
    </row>
    <row r="1154" ht="12.75">
      <c r="X1154" s="44"/>
    </row>
    <row r="1155" ht="12.75">
      <c r="X1155" s="44"/>
    </row>
    <row r="1156" ht="12.75">
      <c r="X1156" s="44"/>
    </row>
    <row r="1157" ht="12.75">
      <c r="X1157" s="44"/>
    </row>
    <row r="1158" ht="12.75">
      <c r="X1158" s="44"/>
    </row>
    <row r="1159" ht="12.75">
      <c r="X1159" s="44"/>
    </row>
    <row r="1160" ht="12.75">
      <c r="X1160" s="44"/>
    </row>
    <row r="1161" ht="12.75">
      <c r="X1161" s="44"/>
    </row>
    <row r="1162" ht="12.75">
      <c r="X1162" s="44"/>
    </row>
    <row r="1163" ht="12.75">
      <c r="X1163" s="44"/>
    </row>
    <row r="1164" ht="12.75">
      <c r="X1164" s="44"/>
    </row>
    <row r="1165" ht="12.75">
      <c r="X1165" s="44"/>
    </row>
    <row r="1166" ht="12.75">
      <c r="X1166" s="44"/>
    </row>
    <row r="1167" ht="12.75">
      <c r="X1167" s="44"/>
    </row>
    <row r="1168" ht="12.75">
      <c r="X1168" s="44"/>
    </row>
    <row r="1169" ht="12.75">
      <c r="X1169" s="44"/>
    </row>
    <row r="1170" ht="12.75">
      <c r="X1170" s="44"/>
    </row>
    <row r="1171" ht="12.75">
      <c r="X1171" s="44"/>
    </row>
    <row r="1172" ht="12.75">
      <c r="X1172" s="44"/>
    </row>
    <row r="1173" ht="12.75">
      <c r="X1173" s="44"/>
    </row>
    <row r="1174" ht="12.75">
      <c r="X1174" s="44"/>
    </row>
    <row r="1175" ht="12.75">
      <c r="X1175" s="44"/>
    </row>
    <row r="1176" ht="12.75">
      <c r="X1176" s="44"/>
    </row>
    <row r="1177" ht="12.75">
      <c r="X1177" s="44"/>
    </row>
    <row r="1178" ht="12.75">
      <c r="X1178" s="44"/>
    </row>
    <row r="1179" ht="12.75">
      <c r="X1179" s="44"/>
    </row>
    <row r="1180" ht="12.75">
      <c r="X1180" s="44"/>
    </row>
    <row r="1181" ht="12.75">
      <c r="X1181" s="44"/>
    </row>
    <row r="1182" ht="12.75">
      <c r="X1182" s="44"/>
    </row>
    <row r="1183" ht="12.75">
      <c r="X1183" s="44"/>
    </row>
    <row r="1184" ht="12.75">
      <c r="X1184" s="44"/>
    </row>
    <row r="1185" ht="12.75">
      <c r="X1185" s="44"/>
    </row>
    <row r="1186" ht="12.75">
      <c r="X1186" s="44"/>
    </row>
    <row r="1187" ht="12.75">
      <c r="X1187" s="44"/>
    </row>
    <row r="1188" ht="12.75">
      <c r="X1188" s="44"/>
    </row>
    <row r="1189" ht="12.75">
      <c r="X1189" s="44"/>
    </row>
    <row r="1190" ht="12.75">
      <c r="X1190" s="44"/>
    </row>
    <row r="1191" ht="12.75">
      <c r="X1191" s="44"/>
    </row>
    <row r="1192" ht="12.75">
      <c r="X1192" s="44"/>
    </row>
    <row r="1193" ht="12.75">
      <c r="X1193" s="44"/>
    </row>
    <row r="1194" ht="12.75">
      <c r="X1194" s="44"/>
    </row>
    <row r="1195" ht="12.75">
      <c r="X1195" s="44"/>
    </row>
    <row r="1196" ht="12.75">
      <c r="X1196" s="44"/>
    </row>
    <row r="1197" ht="12.75">
      <c r="X1197" s="44"/>
    </row>
    <row r="1198" ht="12.75">
      <c r="X1198" s="44"/>
    </row>
    <row r="1199" ht="12.75">
      <c r="X1199" s="44"/>
    </row>
    <row r="1200" ht="12.75">
      <c r="X1200" s="44"/>
    </row>
    <row r="1201" ht="12.75">
      <c r="X1201" s="44"/>
    </row>
    <row r="1202" ht="12.75">
      <c r="X1202" s="44"/>
    </row>
    <row r="1203" ht="12.75">
      <c r="X1203" s="44"/>
    </row>
    <row r="1204" ht="12.75">
      <c r="X1204" s="44"/>
    </row>
    <row r="1205" ht="12.75">
      <c r="X1205" s="44"/>
    </row>
    <row r="1206" ht="12.75">
      <c r="X1206" s="44"/>
    </row>
    <row r="1207" ht="12.75">
      <c r="X1207" s="44"/>
    </row>
    <row r="1208" ht="12.75">
      <c r="X1208" s="44"/>
    </row>
    <row r="1209" ht="12.75">
      <c r="X1209" s="44"/>
    </row>
    <row r="1210" ht="12.75">
      <c r="X1210" s="44"/>
    </row>
    <row r="1211" ht="12.75">
      <c r="X1211" s="44"/>
    </row>
    <row r="1212" ht="12.75">
      <c r="X1212" s="44"/>
    </row>
    <row r="1213" ht="12.75">
      <c r="X1213" s="44"/>
    </row>
    <row r="1214" ht="12.75">
      <c r="X1214" s="44"/>
    </row>
    <row r="1215" ht="12.75">
      <c r="X1215" s="44"/>
    </row>
    <row r="1216" ht="12.75">
      <c r="X1216" s="44"/>
    </row>
    <row r="1217" ht="12.75">
      <c r="X1217" s="44"/>
    </row>
    <row r="1218" ht="12.75">
      <c r="X1218" s="44"/>
    </row>
    <row r="1219" ht="12.75">
      <c r="X1219" s="44"/>
    </row>
    <row r="1220" ht="12.75">
      <c r="X1220" s="44"/>
    </row>
    <row r="1221" ht="12.75">
      <c r="X1221" s="44"/>
    </row>
    <row r="1222" ht="12.75">
      <c r="X1222" s="44"/>
    </row>
    <row r="1223" ht="12.75">
      <c r="X1223" s="44"/>
    </row>
    <row r="1224" ht="12.75">
      <c r="X1224" s="44"/>
    </row>
    <row r="1225" ht="12.75">
      <c r="X1225" s="44"/>
    </row>
    <row r="1226" ht="12.75">
      <c r="X1226" s="44"/>
    </row>
    <row r="1227" ht="12.75">
      <c r="X1227" s="44"/>
    </row>
    <row r="1228" ht="12.75">
      <c r="X1228" s="44"/>
    </row>
    <row r="1229" ht="12.75">
      <c r="X1229" s="44"/>
    </row>
    <row r="1230" ht="12.75">
      <c r="X1230" s="44"/>
    </row>
    <row r="1231" ht="12.75">
      <c r="X1231" s="44"/>
    </row>
    <row r="1232" ht="12.75">
      <c r="X1232" s="44"/>
    </row>
    <row r="1233" ht="12.75">
      <c r="X1233" s="44"/>
    </row>
    <row r="1234" ht="12.75">
      <c r="X1234" s="44"/>
    </row>
    <row r="1235" ht="12.75">
      <c r="X1235" s="44"/>
    </row>
    <row r="1236" ht="12.75">
      <c r="X1236" s="44"/>
    </row>
    <row r="1237" ht="12.75">
      <c r="X1237" s="44"/>
    </row>
    <row r="1238" ht="12.75">
      <c r="X1238" s="44"/>
    </row>
    <row r="1239" ht="12.75">
      <c r="X1239" s="44"/>
    </row>
    <row r="1240" ht="12.75">
      <c r="X1240" s="44"/>
    </row>
    <row r="1241" ht="12.75">
      <c r="X1241" s="44"/>
    </row>
    <row r="1242" ht="12.75">
      <c r="X1242" s="44"/>
    </row>
    <row r="1243" ht="12.75">
      <c r="X1243" s="44"/>
    </row>
    <row r="1244" ht="12.75">
      <c r="X1244" s="44"/>
    </row>
    <row r="1245" ht="12.75">
      <c r="X1245" s="44"/>
    </row>
    <row r="1246" ht="12.75">
      <c r="X1246" s="44"/>
    </row>
    <row r="1247" ht="12.75">
      <c r="X1247" s="44"/>
    </row>
    <row r="1248" ht="12.75">
      <c r="X1248" s="44"/>
    </row>
    <row r="1249" ht="12.75">
      <c r="X1249" s="44"/>
    </row>
    <row r="1250" ht="12.75">
      <c r="X1250" s="44"/>
    </row>
    <row r="1251" ht="12.75">
      <c r="X1251" s="44"/>
    </row>
    <row r="1252" ht="12.75">
      <c r="X1252" s="44"/>
    </row>
    <row r="1253" ht="12.75">
      <c r="X1253" s="44"/>
    </row>
    <row r="1254" ht="12.75">
      <c r="X1254" s="44"/>
    </row>
    <row r="1255" ht="12.75">
      <c r="X1255" s="44"/>
    </row>
    <row r="1256" ht="12.75">
      <c r="X1256" s="44"/>
    </row>
    <row r="1257" ht="12.75">
      <c r="X1257" s="44"/>
    </row>
    <row r="1258" ht="12.75">
      <c r="X1258" s="44"/>
    </row>
    <row r="1259" ht="12.75">
      <c r="X1259" s="44"/>
    </row>
    <row r="1260" ht="12.75">
      <c r="X1260" s="44"/>
    </row>
    <row r="1261" ht="12.75">
      <c r="X1261" s="44"/>
    </row>
    <row r="1262" ht="12.75">
      <c r="X1262" s="44"/>
    </row>
    <row r="1263" ht="12.75">
      <c r="X1263" s="44"/>
    </row>
    <row r="1264" ht="12.75">
      <c r="X1264" s="44"/>
    </row>
    <row r="1265" ht="12.75">
      <c r="X1265" s="44"/>
    </row>
    <row r="1266" ht="12.75">
      <c r="X1266" s="44"/>
    </row>
    <row r="1267" ht="12.75">
      <c r="X1267" s="44"/>
    </row>
    <row r="1268" ht="12.75">
      <c r="X1268" s="44"/>
    </row>
    <row r="1269" ht="12.75">
      <c r="X1269" s="44"/>
    </row>
    <row r="1270" ht="12.75">
      <c r="X1270" s="44"/>
    </row>
    <row r="1271" ht="12.75">
      <c r="X1271" s="44"/>
    </row>
    <row r="1272" ht="12.75">
      <c r="X1272" s="44"/>
    </row>
    <row r="1273" ht="12.75">
      <c r="X1273" s="44"/>
    </row>
    <row r="1274" ht="12.75">
      <c r="X1274" s="44"/>
    </row>
    <row r="1275" ht="12.75">
      <c r="X1275" s="44"/>
    </row>
    <row r="1276" ht="12.75">
      <c r="X1276" s="44"/>
    </row>
    <row r="1277" ht="12.75">
      <c r="X1277" s="44"/>
    </row>
    <row r="1278" ht="12.75">
      <c r="X1278" s="44"/>
    </row>
    <row r="1279" ht="12.75">
      <c r="X1279" s="44"/>
    </row>
    <row r="1280" ht="12.75">
      <c r="X1280" s="44"/>
    </row>
    <row r="1281" ht="12.75">
      <c r="X1281" s="44"/>
    </row>
    <row r="1282" ht="12.75">
      <c r="X1282" s="44"/>
    </row>
    <row r="1283" ht="12.75">
      <c r="X1283" s="44"/>
    </row>
    <row r="1284" ht="12.75">
      <c r="X1284" s="44"/>
    </row>
    <row r="1285" ht="12.75">
      <c r="X1285" s="44"/>
    </row>
    <row r="1286" ht="12.75">
      <c r="X1286" s="44"/>
    </row>
    <row r="1287" ht="12.75">
      <c r="X1287" s="44"/>
    </row>
    <row r="1288" ht="12.75">
      <c r="X1288" s="44"/>
    </row>
    <row r="1289" ht="12.75">
      <c r="X1289" s="44"/>
    </row>
    <row r="1290" ht="12.75">
      <c r="X1290" s="44"/>
    </row>
    <row r="1291" ht="12.75">
      <c r="X1291" s="44"/>
    </row>
    <row r="1292" ht="12.75">
      <c r="X1292" s="44"/>
    </row>
    <row r="1293" ht="12.75">
      <c r="X1293" s="44"/>
    </row>
    <row r="1294" ht="12.75">
      <c r="X1294" s="44"/>
    </row>
    <row r="1295" ht="12.75">
      <c r="X1295" s="44"/>
    </row>
    <row r="1296" ht="12.75">
      <c r="X1296" s="44"/>
    </row>
    <row r="1297" ht="12.75">
      <c r="X1297" s="44"/>
    </row>
    <row r="1298" ht="12.75">
      <c r="X1298" s="44"/>
    </row>
    <row r="1299" ht="12.75">
      <c r="X1299" s="44"/>
    </row>
    <row r="1300" ht="12.75">
      <c r="X1300" s="44"/>
    </row>
    <row r="1301" ht="12.75">
      <c r="X1301" s="44"/>
    </row>
    <row r="1302" ht="12.75">
      <c r="X1302" s="44"/>
    </row>
    <row r="1303" ht="12.75">
      <c r="X1303" s="44"/>
    </row>
    <row r="1304" ht="12.75">
      <c r="X1304" s="44"/>
    </row>
    <row r="1305" ht="12.75">
      <c r="X1305" s="44"/>
    </row>
    <row r="1306" ht="12.75">
      <c r="X1306" s="44"/>
    </row>
    <row r="1307" ht="12.75">
      <c r="X1307" s="44"/>
    </row>
    <row r="1308" ht="12.75">
      <c r="X1308" s="44"/>
    </row>
    <row r="1309" ht="12.75">
      <c r="X1309" s="44"/>
    </row>
    <row r="1310" ht="12.75">
      <c r="X1310" s="44"/>
    </row>
    <row r="1311" ht="12.75">
      <c r="X1311" s="44"/>
    </row>
    <row r="1312" ht="12.75">
      <c r="X1312" s="44"/>
    </row>
    <row r="1313" ht="12.75">
      <c r="X1313" s="44"/>
    </row>
    <row r="1314" ht="12.75">
      <c r="X1314" s="44"/>
    </row>
    <row r="1315" ht="12.75">
      <c r="X1315" s="44"/>
    </row>
    <row r="1316" ht="12.75">
      <c r="X1316" s="44"/>
    </row>
    <row r="1317" ht="12.75">
      <c r="X1317" s="44"/>
    </row>
    <row r="1318" ht="12.75">
      <c r="X1318" s="44"/>
    </row>
    <row r="1319" ht="12.75">
      <c r="X1319" s="44"/>
    </row>
    <row r="1320" ht="12.75">
      <c r="X1320" s="44"/>
    </row>
    <row r="1321" ht="12.75">
      <c r="X1321" s="44"/>
    </row>
    <row r="1322" ht="12.75">
      <c r="X1322" s="44"/>
    </row>
    <row r="1323" ht="12.75">
      <c r="X1323" s="44"/>
    </row>
    <row r="1324" ht="12.75">
      <c r="X1324" s="44"/>
    </row>
    <row r="1325" ht="12.75">
      <c r="X1325" s="44"/>
    </row>
    <row r="1326" ht="12.75">
      <c r="X1326" s="44"/>
    </row>
    <row r="1327" ht="12.75">
      <c r="X1327" s="44"/>
    </row>
    <row r="1328" ht="12.75">
      <c r="X1328" s="44"/>
    </row>
    <row r="1329" ht="12.75">
      <c r="X1329" s="44"/>
    </row>
    <row r="1330" ht="12.75">
      <c r="X1330" s="44"/>
    </row>
    <row r="1331" ht="12.75">
      <c r="X1331" s="44"/>
    </row>
    <row r="1332" ht="12.75">
      <c r="X1332" s="44"/>
    </row>
    <row r="1333" ht="12.75">
      <c r="X1333" s="44"/>
    </row>
    <row r="1334" ht="12.75">
      <c r="X1334" s="44"/>
    </row>
    <row r="1335" ht="12.75">
      <c r="X1335" s="44"/>
    </row>
    <row r="1336" ht="12.75">
      <c r="X1336" s="44"/>
    </row>
    <row r="1337" ht="12.75">
      <c r="X1337" s="44"/>
    </row>
    <row r="1338" ht="12.75">
      <c r="X1338" s="44"/>
    </row>
    <row r="1339" ht="12.75">
      <c r="X1339" s="44"/>
    </row>
    <row r="1340" ht="12.75">
      <c r="X1340" s="44"/>
    </row>
    <row r="1341" ht="12.75">
      <c r="X1341" s="44"/>
    </row>
    <row r="1342" ht="12.75">
      <c r="X1342" s="44"/>
    </row>
    <row r="1343" ht="12.75">
      <c r="X1343" s="44"/>
    </row>
    <row r="1344" ht="12.75">
      <c r="X1344" s="44"/>
    </row>
    <row r="1345" ht="12.75">
      <c r="X1345" s="44"/>
    </row>
    <row r="1346" ht="12.75">
      <c r="X1346" s="44"/>
    </row>
    <row r="1347" ht="12.75">
      <c r="X1347" s="44"/>
    </row>
    <row r="1348" ht="12.75">
      <c r="X1348" s="44"/>
    </row>
    <row r="1349" ht="12.75">
      <c r="X1349" s="44"/>
    </row>
    <row r="1350" ht="12.75">
      <c r="X1350" s="44"/>
    </row>
    <row r="1351" ht="12.75">
      <c r="X1351" s="44"/>
    </row>
    <row r="1352" ht="12.75">
      <c r="X1352" s="44"/>
    </row>
    <row r="1353" ht="12.75">
      <c r="X1353" s="44"/>
    </row>
    <row r="1354" ht="12.75">
      <c r="X1354" s="44"/>
    </row>
    <row r="1355" ht="12.75">
      <c r="X1355" s="44"/>
    </row>
    <row r="1356" ht="12.75">
      <c r="X1356" s="44"/>
    </row>
    <row r="1357" ht="12.75">
      <c r="X1357" s="44"/>
    </row>
    <row r="1358" ht="12.75">
      <c r="X1358" s="44"/>
    </row>
    <row r="1359" ht="12.75">
      <c r="X1359" s="44"/>
    </row>
    <row r="1360" ht="12.75">
      <c r="X1360" s="44"/>
    </row>
    <row r="1361" ht="12.75">
      <c r="X1361" s="44"/>
    </row>
    <row r="1362" ht="12.75">
      <c r="X1362" s="44"/>
    </row>
    <row r="1363" ht="12.75">
      <c r="X1363" s="44"/>
    </row>
    <row r="1364" ht="12.75">
      <c r="X1364" s="44"/>
    </row>
    <row r="1365" ht="12.75">
      <c r="X1365" s="44"/>
    </row>
    <row r="1366" ht="12.75">
      <c r="X1366" s="44"/>
    </row>
    <row r="1367" ht="12.75">
      <c r="X1367" s="44"/>
    </row>
    <row r="1368" ht="12.75">
      <c r="X1368" s="44"/>
    </row>
    <row r="1369" ht="12.75">
      <c r="X1369" s="44"/>
    </row>
    <row r="1370" ht="12.75">
      <c r="X1370" s="44"/>
    </row>
    <row r="1371" ht="12.75">
      <c r="X1371" s="44"/>
    </row>
    <row r="1372" ht="12.75">
      <c r="X1372" s="44"/>
    </row>
    <row r="1373" ht="12.75">
      <c r="X1373" s="44"/>
    </row>
    <row r="1374" ht="12.75">
      <c r="X1374" s="44"/>
    </row>
    <row r="1375" ht="12.75">
      <c r="X1375" s="44"/>
    </row>
    <row r="1376" ht="12.75">
      <c r="X1376" s="44"/>
    </row>
    <row r="1377" ht="12.75">
      <c r="X1377" s="44"/>
    </row>
    <row r="1378" ht="12.75">
      <c r="X1378" s="44"/>
    </row>
    <row r="1379" ht="12.75">
      <c r="X1379" s="44"/>
    </row>
    <row r="1380" ht="12.75">
      <c r="X1380" s="44"/>
    </row>
    <row r="1381" ht="12.75">
      <c r="X1381" s="44"/>
    </row>
    <row r="1382" ht="12.75">
      <c r="X1382" s="44"/>
    </row>
    <row r="1383" ht="12.75">
      <c r="X1383" s="44"/>
    </row>
    <row r="1384" ht="12.75">
      <c r="X1384" s="44"/>
    </row>
    <row r="1385" ht="12.75">
      <c r="X1385" s="44"/>
    </row>
    <row r="1386" ht="12.75">
      <c r="X1386" s="44"/>
    </row>
    <row r="1387" ht="12.75">
      <c r="X1387" s="44"/>
    </row>
    <row r="1388" ht="12.75">
      <c r="X1388" s="44"/>
    </row>
    <row r="1389" ht="12.75">
      <c r="X1389" s="44"/>
    </row>
    <row r="1390" ht="12.75">
      <c r="X1390" s="44"/>
    </row>
    <row r="1391" ht="12.75">
      <c r="X1391" s="44"/>
    </row>
    <row r="1392" ht="12.75">
      <c r="X1392" s="44"/>
    </row>
    <row r="1393" ht="12.75">
      <c r="X1393" s="44"/>
    </row>
    <row r="1394" ht="12.75">
      <c r="X1394" s="44"/>
    </row>
    <row r="1395" ht="12.75">
      <c r="X1395" s="44"/>
    </row>
    <row r="1396" ht="12.75">
      <c r="X1396" s="44"/>
    </row>
    <row r="1397" ht="12.75">
      <c r="X1397" s="44"/>
    </row>
    <row r="1398" ht="12.75">
      <c r="X1398" s="44"/>
    </row>
    <row r="1399" ht="12.75">
      <c r="X1399" s="44"/>
    </row>
    <row r="1400" ht="12.75">
      <c r="X1400" s="44"/>
    </row>
    <row r="1401" ht="12.75">
      <c r="X1401" s="44"/>
    </row>
    <row r="1402" ht="12.75">
      <c r="X1402" s="44"/>
    </row>
    <row r="1403" ht="12.75">
      <c r="X1403" s="44"/>
    </row>
    <row r="1404" ht="12.75">
      <c r="X1404" s="44"/>
    </row>
    <row r="1405" ht="12.75">
      <c r="X1405" s="44"/>
    </row>
    <row r="1406" ht="12.75">
      <c r="X1406" s="44"/>
    </row>
    <row r="1407" ht="12.75">
      <c r="X1407" s="44"/>
    </row>
    <row r="1408" ht="12.75">
      <c r="X1408" s="44"/>
    </row>
    <row r="1409" ht="12.75">
      <c r="X1409" s="44"/>
    </row>
    <row r="1410" ht="12.75">
      <c r="X1410" s="44"/>
    </row>
    <row r="1411" ht="12.75">
      <c r="X1411" s="44"/>
    </row>
    <row r="1412" ht="12.75">
      <c r="X1412" s="44"/>
    </row>
    <row r="1413" ht="12.75">
      <c r="X1413" s="44"/>
    </row>
    <row r="1414" ht="12.75">
      <c r="X1414" s="44"/>
    </row>
    <row r="1415" ht="12.75">
      <c r="X1415" s="44"/>
    </row>
    <row r="1416" ht="12.75">
      <c r="X1416" s="44"/>
    </row>
    <row r="1417" ht="12.75">
      <c r="X1417" s="44"/>
    </row>
    <row r="1418" ht="12.75">
      <c r="X1418" s="44"/>
    </row>
    <row r="1419" ht="12.75">
      <c r="X1419" s="44"/>
    </row>
    <row r="1420" ht="12.75">
      <c r="X1420" s="44"/>
    </row>
    <row r="1421" ht="12.75">
      <c r="X1421" s="44"/>
    </row>
    <row r="1422" ht="12.75">
      <c r="X1422" s="44"/>
    </row>
    <row r="1423" ht="12.75">
      <c r="X1423" s="44"/>
    </row>
    <row r="1424" ht="12.75">
      <c r="X1424" s="44"/>
    </row>
    <row r="1425" ht="12.75">
      <c r="X1425" s="44"/>
    </row>
    <row r="1426" ht="12.75">
      <c r="X1426" s="44"/>
    </row>
    <row r="1427" ht="12.75">
      <c r="X1427" s="44"/>
    </row>
    <row r="1428" ht="12.75">
      <c r="X1428" s="44"/>
    </row>
    <row r="1429" ht="12.75">
      <c r="X1429" s="44"/>
    </row>
    <row r="1430" ht="12.75">
      <c r="X1430" s="44"/>
    </row>
    <row r="1431" ht="12.75">
      <c r="X1431" s="44"/>
    </row>
    <row r="1432" ht="12.75">
      <c r="X1432" s="44"/>
    </row>
    <row r="1433" ht="12.75">
      <c r="X1433" s="44"/>
    </row>
    <row r="1434" ht="12.75">
      <c r="X1434" s="44"/>
    </row>
    <row r="1435" ht="12.75">
      <c r="X1435" s="44"/>
    </row>
    <row r="1436" ht="12.75">
      <c r="X1436" s="44"/>
    </row>
    <row r="1437" ht="12.75">
      <c r="X1437" s="44"/>
    </row>
    <row r="1438" ht="12.75">
      <c r="X1438" s="44"/>
    </row>
    <row r="1439" ht="12.75">
      <c r="X1439" s="44"/>
    </row>
    <row r="1440" ht="12.75">
      <c r="X1440" s="44"/>
    </row>
    <row r="1441" ht="12.75">
      <c r="X1441" s="44"/>
    </row>
    <row r="1442" ht="12.75">
      <c r="X1442" s="44"/>
    </row>
    <row r="1443" ht="12.75">
      <c r="X1443" s="44"/>
    </row>
    <row r="1444" ht="12.75">
      <c r="X1444" s="44"/>
    </row>
    <row r="1445" ht="12.75">
      <c r="X1445" s="44"/>
    </row>
    <row r="1446" ht="12.75">
      <c r="X1446" s="44"/>
    </row>
    <row r="1447" ht="12.75">
      <c r="X1447" s="44"/>
    </row>
    <row r="1448" ht="12.75">
      <c r="X1448" s="44"/>
    </row>
    <row r="1449" ht="12.75">
      <c r="X1449" s="44"/>
    </row>
    <row r="1450" ht="12.75">
      <c r="X1450" s="44"/>
    </row>
    <row r="1451" ht="12.75">
      <c r="X1451" s="44"/>
    </row>
    <row r="1452" ht="12.75">
      <c r="X1452" s="44"/>
    </row>
    <row r="1453" ht="12.75">
      <c r="X1453" s="44"/>
    </row>
    <row r="1454" ht="12.75">
      <c r="X1454" s="44"/>
    </row>
    <row r="1455" ht="12.75">
      <c r="X1455" s="44"/>
    </row>
    <row r="1456" ht="12.75">
      <c r="X1456" s="44"/>
    </row>
    <row r="1457" ht="12.75">
      <c r="X1457" s="44"/>
    </row>
    <row r="1458" ht="12.75">
      <c r="X1458" s="44"/>
    </row>
    <row r="1459" ht="12.75">
      <c r="X1459" s="44"/>
    </row>
    <row r="1460" ht="12.75">
      <c r="X1460" s="44"/>
    </row>
    <row r="1461" ht="12.75">
      <c r="X1461" s="44"/>
    </row>
    <row r="1462" ht="12.75">
      <c r="X1462" s="44"/>
    </row>
    <row r="1463" ht="12.75">
      <c r="X1463" s="44"/>
    </row>
    <row r="1464" ht="12.75">
      <c r="X1464" s="44"/>
    </row>
    <row r="1465" ht="12.75">
      <c r="X1465" s="44"/>
    </row>
    <row r="1466" ht="12.75">
      <c r="X1466" s="44"/>
    </row>
    <row r="1467" ht="12.75">
      <c r="X1467" s="44"/>
    </row>
    <row r="1468" ht="12.75">
      <c r="X1468" s="44"/>
    </row>
    <row r="1469" ht="12.75">
      <c r="X1469" s="44"/>
    </row>
    <row r="1470" ht="12.75">
      <c r="X1470" s="44"/>
    </row>
    <row r="1471" ht="12.75">
      <c r="X1471" s="44"/>
    </row>
    <row r="1472" ht="12.75">
      <c r="X1472" s="44"/>
    </row>
    <row r="1473" ht="12.75">
      <c r="X1473" s="44"/>
    </row>
    <row r="1474" ht="12.75">
      <c r="X1474" s="44"/>
    </row>
    <row r="1475" ht="12.75">
      <c r="X1475" s="44"/>
    </row>
    <row r="1476" ht="12.75">
      <c r="X1476" s="44"/>
    </row>
    <row r="1477" ht="12.75">
      <c r="X1477" s="44"/>
    </row>
    <row r="1478" ht="12.75">
      <c r="X1478" s="44"/>
    </row>
    <row r="1479" ht="12.75">
      <c r="X1479" s="44"/>
    </row>
    <row r="1480" ht="12.75">
      <c r="X1480" s="44"/>
    </row>
    <row r="1481" ht="12.75">
      <c r="X1481" s="44"/>
    </row>
    <row r="1482" ht="12.75">
      <c r="X1482" s="44"/>
    </row>
    <row r="1483" ht="12.75">
      <c r="X1483" s="44"/>
    </row>
    <row r="1484" ht="12.75">
      <c r="X1484" s="44"/>
    </row>
    <row r="1485" ht="12.75">
      <c r="X1485" s="44"/>
    </row>
    <row r="1486" ht="12.75">
      <c r="X1486" s="44"/>
    </row>
    <row r="1487" ht="12.75">
      <c r="X1487" s="44"/>
    </row>
    <row r="1488" ht="12.75">
      <c r="X1488" s="44"/>
    </row>
    <row r="1489" ht="12.75">
      <c r="X1489" s="44"/>
    </row>
    <row r="1490" ht="12.75">
      <c r="X1490" s="44"/>
    </row>
    <row r="1491" ht="12.75">
      <c r="X1491" s="44"/>
    </row>
    <row r="1492" ht="12.75">
      <c r="X1492" s="44"/>
    </row>
    <row r="1493" ht="12.75">
      <c r="X1493" s="44"/>
    </row>
    <row r="1494" ht="12.75">
      <c r="X1494" s="44"/>
    </row>
    <row r="1495" ht="12.75">
      <c r="X1495" s="44"/>
    </row>
    <row r="1496" ht="12.75">
      <c r="X1496" s="44"/>
    </row>
    <row r="1497" ht="12.75">
      <c r="X1497" s="44"/>
    </row>
    <row r="1498" ht="12.75">
      <c r="X1498" s="44"/>
    </row>
    <row r="1499" ht="12.75">
      <c r="X1499" s="44"/>
    </row>
    <row r="1500" ht="12.75">
      <c r="X1500" s="44"/>
    </row>
    <row r="1501" ht="12.75">
      <c r="X1501" s="44"/>
    </row>
    <row r="1502" ht="12.75">
      <c r="X1502" s="44"/>
    </row>
    <row r="1503" ht="12.75">
      <c r="X1503" s="44"/>
    </row>
    <row r="1504" ht="12.75">
      <c r="X1504" s="44"/>
    </row>
    <row r="1505" ht="12.75">
      <c r="X1505" s="44"/>
    </row>
    <row r="1506" ht="12.75">
      <c r="X1506" s="44"/>
    </row>
    <row r="1507" ht="12.75">
      <c r="X1507" s="44"/>
    </row>
    <row r="1508" ht="12.75">
      <c r="X1508" s="44"/>
    </row>
    <row r="1509" ht="12.75">
      <c r="X1509" s="44"/>
    </row>
    <row r="1510" ht="12.75">
      <c r="X1510" s="44"/>
    </row>
    <row r="1511" ht="12.75">
      <c r="X1511" s="44"/>
    </row>
    <row r="1512" ht="12.75">
      <c r="X1512" s="44"/>
    </row>
    <row r="1513" ht="12.75">
      <c r="X1513" s="44"/>
    </row>
    <row r="1514" ht="12.75">
      <c r="X1514" s="44"/>
    </row>
    <row r="1515" ht="12.75">
      <c r="X1515" s="44"/>
    </row>
    <row r="1516" ht="12.75">
      <c r="X1516" s="44"/>
    </row>
    <row r="1517" ht="12.75">
      <c r="X1517" s="44"/>
    </row>
    <row r="1518" ht="12.75">
      <c r="X1518" s="44"/>
    </row>
    <row r="1519" ht="12.75">
      <c r="X1519" s="44"/>
    </row>
    <row r="1520" ht="12.75">
      <c r="X1520" s="44"/>
    </row>
    <row r="1521" ht="12.75">
      <c r="X1521" s="44"/>
    </row>
    <row r="1522" ht="12.75">
      <c r="X1522" s="44"/>
    </row>
    <row r="1523" ht="12.75">
      <c r="X1523" s="44"/>
    </row>
    <row r="1524" ht="12.75">
      <c r="X1524" s="44"/>
    </row>
    <row r="1525" ht="12.75">
      <c r="X1525" s="44"/>
    </row>
    <row r="1526" ht="12.75">
      <c r="X1526" s="44"/>
    </row>
    <row r="1527" ht="12.75">
      <c r="X1527" s="44"/>
    </row>
    <row r="1528" ht="12.75">
      <c r="X1528" s="44"/>
    </row>
    <row r="1529" ht="12.75">
      <c r="X1529" s="44"/>
    </row>
    <row r="1530" ht="12.75">
      <c r="X1530" s="44"/>
    </row>
    <row r="1531" ht="12.75">
      <c r="X1531" s="44"/>
    </row>
    <row r="1532" ht="12.75">
      <c r="X1532" s="44"/>
    </row>
    <row r="1533" ht="12.75">
      <c r="X1533" s="44"/>
    </row>
    <row r="1534" ht="12.75">
      <c r="X1534" s="44"/>
    </row>
    <row r="1535" ht="12.75">
      <c r="X1535" s="44"/>
    </row>
    <row r="1536" ht="12.75">
      <c r="X1536" s="44"/>
    </row>
    <row r="1537" ht="12.75">
      <c r="X1537" s="44"/>
    </row>
    <row r="1538" ht="12.75">
      <c r="X1538" s="44"/>
    </row>
    <row r="1539" ht="12.75">
      <c r="X1539" s="44"/>
    </row>
    <row r="1540" ht="12.75">
      <c r="X1540" s="44"/>
    </row>
    <row r="1541" ht="12.75">
      <c r="X1541" s="44"/>
    </row>
    <row r="1542" ht="12.75">
      <c r="X1542" s="44"/>
    </row>
    <row r="1543" ht="12.75">
      <c r="X1543" s="44"/>
    </row>
    <row r="1544" ht="12.75">
      <c r="X1544" s="44"/>
    </row>
    <row r="1545" ht="12.75">
      <c r="X1545" s="44"/>
    </row>
    <row r="1546" ht="12.75">
      <c r="X1546" s="44"/>
    </row>
    <row r="1547" ht="12.75">
      <c r="X1547" s="44"/>
    </row>
    <row r="1548" ht="12.75">
      <c r="X1548" s="44"/>
    </row>
    <row r="1549" ht="12.75">
      <c r="X1549" s="44"/>
    </row>
    <row r="1550" ht="12.75">
      <c r="X1550" s="44"/>
    </row>
    <row r="1551" ht="12.75">
      <c r="X1551" s="44"/>
    </row>
    <row r="1552" ht="12.75">
      <c r="X1552" s="44"/>
    </row>
    <row r="1553" ht="12.75">
      <c r="X1553" s="44"/>
    </row>
    <row r="1554" ht="12.75">
      <c r="X1554" s="44"/>
    </row>
    <row r="1555" ht="12.75">
      <c r="X1555" s="44"/>
    </row>
    <row r="1556" ht="12.75">
      <c r="X1556" s="44"/>
    </row>
    <row r="1557" ht="12.75">
      <c r="X1557" s="44"/>
    </row>
    <row r="1558" ht="12.75">
      <c r="X1558" s="44"/>
    </row>
    <row r="1559" ht="12.75">
      <c r="X1559" s="44"/>
    </row>
    <row r="1560" ht="12.75">
      <c r="X1560" s="44"/>
    </row>
    <row r="1561" ht="12.75">
      <c r="X1561" s="44"/>
    </row>
    <row r="1562" ht="12.75">
      <c r="X1562" s="44"/>
    </row>
    <row r="1563" ht="12.75">
      <c r="X1563" s="44"/>
    </row>
    <row r="1564" ht="12.75">
      <c r="X1564" s="44"/>
    </row>
    <row r="1565" ht="12.75">
      <c r="X1565" s="44"/>
    </row>
    <row r="1566" ht="12.75">
      <c r="X1566" s="44"/>
    </row>
    <row r="1567" ht="12.75">
      <c r="X1567" s="44"/>
    </row>
    <row r="1568" ht="12.75">
      <c r="X1568" s="44"/>
    </row>
    <row r="1569" ht="12.75">
      <c r="X1569" s="44"/>
    </row>
    <row r="1570" ht="12.75">
      <c r="X1570" s="44"/>
    </row>
    <row r="1571" ht="12.75">
      <c r="X1571" s="44"/>
    </row>
    <row r="1572" ht="12.75">
      <c r="X1572" s="44"/>
    </row>
    <row r="1573" ht="12.75">
      <c r="X1573" s="44"/>
    </row>
    <row r="1574" ht="12.75">
      <c r="X1574" s="44"/>
    </row>
    <row r="1575" ht="12.75">
      <c r="X1575" s="44"/>
    </row>
    <row r="1576" ht="12.75">
      <c r="X1576" s="44"/>
    </row>
    <row r="1577" ht="12.75">
      <c r="X1577" s="44"/>
    </row>
    <row r="1578" ht="12.75">
      <c r="X1578" s="44"/>
    </row>
    <row r="1579" ht="12.75">
      <c r="X1579" s="44"/>
    </row>
    <row r="1580" ht="12.75">
      <c r="X1580" s="44"/>
    </row>
    <row r="1581" ht="12.75">
      <c r="X1581" s="44"/>
    </row>
    <row r="1582" ht="12.75">
      <c r="X1582" s="44"/>
    </row>
    <row r="1583" ht="12.75">
      <c r="X1583" s="44"/>
    </row>
    <row r="1584" ht="12.75">
      <c r="X1584" s="44"/>
    </row>
    <row r="1585" ht="12.75">
      <c r="X1585" s="44"/>
    </row>
    <row r="1586" ht="12.75">
      <c r="X1586" s="44"/>
    </row>
    <row r="1587" ht="12.75">
      <c r="X1587" s="44"/>
    </row>
    <row r="1588" ht="12.75">
      <c r="X1588" s="44"/>
    </row>
    <row r="1589" ht="12.75">
      <c r="X1589" s="44"/>
    </row>
    <row r="1590" ht="12.75">
      <c r="X1590" s="44"/>
    </row>
    <row r="1591" ht="12.75">
      <c r="X1591" s="44"/>
    </row>
    <row r="1592" ht="12.75">
      <c r="X1592" s="44"/>
    </row>
    <row r="1593" ht="12.75">
      <c r="X1593" s="44"/>
    </row>
    <row r="1594" ht="12.75">
      <c r="X1594" s="44"/>
    </row>
    <row r="1595" ht="12.75">
      <c r="X1595" s="44"/>
    </row>
    <row r="1596" ht="12.75">
      <c r="X1596" s="44"/>
    </row>
    <row r="1597" ht="12.75">
      <c r="X1597" s="44"/>
    </row>
    <row r="1598" ht="12.75">
      <c r="X1598" s="44"/>
    </row>
    <row r="1599" ht="12.75">
      <c r="X1599" s="44"/>
    </row>
    <row r="1600" ht="12.75">
      <c r="X1600" s="44"/>
    </row>
    <row r="1601" ht="12.75">
      <c r="X1601" s="44"/>
    </row>
    <row r="1602" ht="12.75">
      <c r="X1602" s="44"/>
    </row>
    <row r="1603" ht="12.75">
      <c r="X1603" s="44"/>
    </row>
    <row r="1604" ht="12.75">
      <c r="X1604" s="44"/>
    </row>
    <row r="1605" ht="12.75">
      <c r="X1605" s="44"/>
    </row>
    <row r="1606" ht="12.75">
      <c r="X1606" s="44"/>
    </row>
    <row r="1607" ht="12.75">
      <c r="X1607" s="44"/>
    </row>
    <row r="1608" ht="12.75">
      <c r="X1608" s="44"/>
    </row>
    <row r="1609" ht="12.75">
      <c r="X1609" s="44"/>
    </row>
    <row r="1610" ht="12.75">
      <c r="X1610" s="44"/>
    </row>
    <row r="1611" ht="12.75">
      <c r="X1611" s="44"/>
    </row>
    <row r="1612" ht="12.75">
      <c r="X1612" s="44"/>
    </row>
    <row r="1613" ht="12.75">
      <c r="X1613" s="44"/>
    </row>
    <row r="1614" ht="12.75">
      <c r="X1614" s="44"/>
    </row>
    <row r="1615" ht="12.75">
      <c r="X1615" s="44"/>
    </row>
    <row r="1616" ht="12.75">
      <c r="X1616" s="44"/>
    </row>
    <row r="1617" ht="12.75">
      <c r="X1617" s="44"/>
    </row>
    <row r="1618" ht="12.75">
      <c r="X1618" s="44"/>
    </row>
    <row r="1619" ht="12.75">
      <c r="X1619" s="44"/>
    </row>
    <row r="1620" ht="12.75">
      <c r="X1620" s="44"/>
    </row>
    <row r="1621" ht="12.75">
      <c r="X1621" s="44"/>
    </row>
    <row r="1622" ht="12.75">
      <c r="X1622" s="44"/>
    </row>
    <row r="1623" ht="12.75">
      <c r="X1623" s="44"/>
    </row>
    <row r="1624" ht="12.75">
      <c r="X1624" s="44"/>
    </row>
    <row r="1625" ht="12.75">
      <c r="X1625" s="44"/>
    </row>
    <row r="1626" ht="12.75">
      <c r="X1626" s="44"/>
    </row>
    <row r="1627" ht="12.75">
      <c r="X1627" s="44"/>
    </row>
    <row r="1628" ht="12.75">
      <c r="X1628" s="44"/>
    </row>
    <row r="1629" ht="12.75">
      <c r="X1629" s="44"/>
    </row>
    <row r="1630" ht="12.75">
      <c r="X1630" s="44"/>
    </row>
    <row r="1631" ht="12.75">
      <c r="X1631" s="44"/>
    </row>
    <row r="1632" ht="12.75">
      <c r="X1632" s="44"/>
    </row>
    <row r="1633" ht="12.75">
      <c r="X1633" s="44"/>
    </row>
    <row r="1634" ht="12.75">
      <c r="X1634" s="44"/>
    </row>
    <row r="1635" ht="12.75">
      <c r="X1635" s="44"/>
    </row>
    <row r="1636" ht="12.75">
      <c r="X1636" s="44"/>
    </row>
    <row r="1637" ht="12.75">
      <c r="X1637" s="44"/>
    </row>
    <row r="1638" ht="12.75">
      <c r="X1638" s="44"/>
    </row>
    <row r="1639" ht="12.75">
      <c r="X1639" s="44"/>
    </row>
    <row r="1640" ht="12.75">
      <c r="X1640" s="44"/>
    </row>
    <row r="1641" ht="12.75">
      <c r="X1641" s="44"/>
    </row>
    <row r="1642" ht="12.75">
      <c r="X1642" s="44"/>
    </row>
    <row r="1643" ht="12.75">
      <c r="X1643" s="44"/>
    </row>
    <row r="1644" ht="12.75">
      <c r="X1644" s="44"/>
    </row>
    <row r="1645" ht="12.75">
      <c r="X1645" s="44"/>
    </row>
    <row r="1646" ht="12.75">
      <c r="X1646" s="44"/>
    </row>
    <row r="1647" ht="12.75">
      <c r="X1647" s="44"/>
    </row>
    <row r="1648" ht="12.75">
      <c r="X1648" s="44"/>
    </row>
    <row r="1649" ht="12.75">
      <c r="X1649" s="44"/>
    </row>
    <row r="1650" ht="12.75">
      <c r="X1650" s="44"/>
    </row>
    <row r="1651" ht="12.75">
      <c r="X1651" s="44"/>
    </row>
    <row r="1652" ht="12.75">
      <c r="X1652" s="44"/>
    </row>
    <row r="1653" ht="12.75">
      <c r="X1653" s="44"/>
    </row>
    <row r="1654" ht="12.75">
      <c r="X1654" s="44"/>
    </row>
    <row r="1655" ht="12.75">
      <c r="X1655" s="44"/>
    </row>
    <row r="1656" ht="12.75">
      <c r="X1656" s="44"/>
    </row>
    <row r="1657" ht="12.75">
      <c r="X1657" s="44"/>
    </row>
    <row r="1658" ht="12.75">
      <c r="X1658" s="44"/>
    </row>
    <row r="1659" ht="12.75">
      <c r="X1659" s="44"/>
    </row>
    <row r="1660" ht="12.75">
      <c r="X1660" s="44"/>
    </row>
    <row r="1661" ht="12.75">
      <c r="X1661" s="44"/>
    </row>
    <row r="1662" ht="12.75">
      <c r="X1662" s="44"/>
    </row>
    <row r="1663" ht="12.75">
      <c r="X1663" s="44"/>
    </row>
    <row r="1664" ht="12.75">
      <c r="X1664" s="44"/>
    </row>
    <row r="1665" ht="12.75">
      <c r="X1665" s="44"/>
    </row>
    <row r="1666" ht="12.75">
      <c r="X1666" s="44"/>
    </row>
    <row r="1667" ht="12.75">
      <c r="X1667" s="44"/>
    </row>
    <row r="1668" ht="12.75">
      <c r="X1668" s="44"/>
    </row>
    <row r="1669" ht="12.75">
      <c r="X1669" s="44"/>
    </row>
    <row r="1670" ht="12.75">
      <c r="X1670" s="44"/>
    </row>
    <row r="1671" ht="12.75">
      <c r="X1671" s="44"/>
    </row>
    <row r="1672" ht="12.75">
      <c r="X1672" s="44"/>
    </row>
    <row r="1673" ht="12.75">
      <c r="X1673" s="44"/>
    </row>
    <row r="1674" ht="12.75">
      <c r="X1674" s="44"/>
    </row>
    <row r="1675" ht="12.75">
      <c r="X1675" s="44"/>
    </row>
    <row r="1676" ht="12.75">
      <c r="X1676" s="44"/>
    </row>
    <row r="1677" ht="12.75">
      <c r="X1677" s="44"/>
    </row>
    <row r="1678" ht="12.75">
      <c r="X1678" s="44"/>
    </row>
    <row r="1679" ht="12.75">
      <c r="X1679" s="44"/>
    </row>
    <row r="1680" ht="12.75">
      <c r="X1680" s="44"/>
    </row>
    <row r="1681" ht="12.75">
      <c r="X1681" s="44"/>
    </row>
    <row r="1682" ht="12.75">
      <c r="X1682" s="44"/>
    </row>
    <row r="1683" ht="12.75">
      <c r="X1683" s="44"/>
    </row>
    <row r="1684" ht="12.75">
      <c r="X1684" s="44"/>
    </row>
    <row r="1685" ht="12.75">
      <c r="X1685" s="44"/>
    </row>
    <row r="1686" ht="12.75">
      <c r="X1686" s="44"/>
    </row>
    <row r="1687" ht="12.75">
      <c r="X1687" s="44"/>
    </row>
    <row r="1688" ht="12.75">
      <c r="X1688" s="44"/>
    </row>
    <row r="1689" ht="12.75">
      <c r="X1689" s="44"/>
    </row>
    <row r="1690" ht="12.75">
      <c r="X1690" s="44"/>
    </row>
    <row r="1691" ht="12.75">
      <c r="X1691" s="44"/>
    </row>
    <row r="1692" ht="12.75">
      <c r="X1692" s="44"/>
    </row>
    <row r="1693" ht="12.75">
      <c r="X1693" s="44"/>
    </row>
    <row r="1694" ht="12.75">
      <c r="X1694" s="44"/>
    </row>
    <row r="1695" ht="12.75">
      <c r="X1695" s="44"/>
    </row>
    <row r="1696" ht="12.75">
      <c r="X1696" s="44"/>
    </row>
    <row r="1697" ht="12.75">
      <c r="X1697" s="44"/>
    </row>
    <row r="1698" ht="12.75">
      <c r="X1698" s="44"/>
    </row>
    <row r="1699" ht="12.75">
      <c r="X1699" s="44"/>
    </row>
    <row r="1700" ht="12.75">
      <c r="X1700" s="44"/>
    </row>
    <row r="1701" ht="12.75">
      <c r="X1701" s="44"/>
    </row>
    <row r="1702" ht="12.75">
      <c r="X1702" s="44"/>
    </row>
    <row r="1703" ht="12.75">
      <c r="X1703" s="44"/>
    </row>
    <row r="1704" ht="12.75">
      <c r="X1704" s="44"/>
    </row>
    <row r="1705" ht="12.75">
      <c r="X1705" s="44"/>
    </row>
    <row r="1706" ht="12.75">
      <c r="X1706" s="44"/>
    </row>
    <row r="1707" ht="12.75">
      <c r="X1707" s="44"/>
    </row>
    <row r="1708" ht="12.75">
      <c r="X1708" s="44"/>
    </row>
    <row r="1709" ht="12.75">
      <c r="X1709" s="44"/>
    </row>
    <row r="1710" ht="12.75">
      <c r="X1710" s="44"/>
    </row>
    <row r="1711" ht="12.75">
      <c r="X1711" s="44"/>
    </row>
    <row r="1712" ht="12.75">
      <c r="X1712" s="44"/>
    </row>
    <row r="1713" ht="12.75">
      <c r="X1713" s="44"/>
    </row>
    <row r="1714" ht="12.75">
      <c r="X1714" s="44"/>
    </row>
    <row r="1715" ht="12.75">
      <c r="X1715" s="44"/>
    </row>
    <row r="1716" ht="12.75">
      <c r="X1716" s="44"/>
    </row>
    <row r="1717" ht="12.75">
      <c r="X1717" s="44"/>
    </row>
    <row r="1718" ht="12.75">
      <c r="X1718" s="44"/>
    </row>
    <row r="1719" ht="12.75">
      <c r="X1719" s="44"/>
    </row>
    <row r="1720" ht="12.75">
      <c r="X1720" s="44"/>
    </row>
    <row r="1721" ht="12.75">
      <c r="X1721" s="44"/>
    </row>
    <row r="1722" ht="12.75">
      <c r="X1722" s="44"/>
    </row>
    <row r="1723" ht="12.75">
      <c r="X1723" s="44"/>
    </row>
    <row r="1724" ht="12.75">
      <c r="X1724" s="44"/>
    </row>
    <row r="1725" ht="12.75">
      <c r="X1725" s="44"/>
    </row>
    <row r="1726" ht="12.75">
      <c r="X1726" s="44"/>
    </row>
    <row r="1727" ht="12.75">
      <c r="X1727" s="44"/>
    </row>
    <row r="1728" ht="12.75">
      <c r="X1728" s="44"/>
    </row>
    <row r="1729" ht="12.75">
      <c r="X1729" s="44"/>
    </row>
    <row r="1730" ht="12.75">
      <c r="X1730" s="44"/>
    </row>
    <row r="1731" ht="12.75">
      <c r="X1731" s="44"/>
    </row>
    <row r="1732" ht="12.75">
      <c r="X1732" s="44"/>
    </row>
    <row r="1733" ht="12.75">
      <c r="X1733" s="44"/>
    </row>
    <row r="1734" ht="12.75">
      <c r="X1734" s="44"/>
    </row>
    <row r="1735" ht="12.75">
      <c r="X1735" s="44"/>
    </row>
    <row r="1736" ht="12.75">
      <c r="X1736" s="44"/>
    </row>
    <row r="1737" ht="12.75">
      <c r="X1737" s="44"/>
    </row>
    <row r="1738" ht="12.75">
      <c r="X1738" s="44"/>
    </row>
    <row r="1739" ht="12.75">
      <c r="X1739" s="44"/>
    </row>
    <row r="1740" ht="12.75">
      <c r="X1740" s="44"/>
    </row>
    <row r="1741" ht="12.75">
      <c r="X1741" s="44"/>
    </row>
    <row r="1742" ht="12.75">
      <c r="X1742" s="44"/>
    </row>
    <row r="1743" ht="12.75">
      <c r="X1743" s="44"/>
    </row>
    <row r="1744" ht="12.75">
      <c r="X1744" s="44"/>
    </row>
    <row r="1745" ht="12.75">
      <c r="X1745" s="44"/>
    </row>
    <row r="1746" ht="12.75">
      <c r="X1746" s="44"/>
    </row>
    <row r="1747" ht="12.75">
      <c r="X1747" s="44"/>
    </row>
    <row r="1748" ht="12.75">
      <c r="X1748" s="44"/>
    </row>
    <row r="1749" ht="12.75">
      <c r="X1749" s="44"/>
    </row>
    <row r="1750" ht="12.75">
      <c r="X1750" s="44"/>
    </row>
    <row r="1751" ht="12.75">
      <c r="X1751" s="44"/>
    </row>
    <row r="1752" ht="12.75">
      <c r="X1752" s="44"/>
    </row>
    <row r="1753" ht="12.75">
      <c r="X1753" s="44"/>
    </row>
    <row r="1754" ht="12.75">
      <c r="X1754" s="44"/>
    </row>
    <row r="1755" ht="12.75">
      <c r="X1755" s="44"/>
    </row>
    <row r="1756" ht="12.75">
      <c r="X1756" s="44"/>
    </row>
    <row r="1757" ht="12.75">
      <c r="X1757" s="44"/>
    </row>
    <row r="1758" ht="12.75">
      <c r="X1758" s="44"/>
    </row>
    <row r="1759" ht="12.75">
      <c r="X1759" s="44"/>
    </row>
    <row r="1760" ht="12.75">
      <c r="X1760" s="44"/>
    </row>
    <row r="1761" ht="12.75">
      <c r="X1761" s="44"/>
    </row>
    <row r="1762" ht="12.75">
      <c r="X1762" s="44"/>
    </row>
    <row r="1763" ht="12.75">
      <c r="X1763" s="44"/>
    </row>
    <row r="1764" ht="12.75">
      <c r="X1764" s="44"/>
    </row>
    <row r="1765" ht="12.75">
      <c r="X1765" s="44"/>
    </row>
    <row r="1766" ht="12.75">
      <c r="X1766" s="44"/>
    </row>
    <row r="1767" ht="12.75">
      <c r="X1767" s="44"/>
    </row>
    <row r="1768" ht="12.75">
      <c r="X1768" s="44"/>
    </row>
    <row r="1769" ht="12.75">
      <c r="X1769" s="44"/>
    </row>
    <row r="1770" ht="12.75">
      <c r="X1770" s="44"/>
    </row>
    <row r="1771" ht="12.75">
      <c r="X1771" s="44"/>
    </row>
    <row r="1772" ht="12.75">
      <c r="X1772" s="44"/>
    </row>
    <row r="1773" ht="12.75">
      <c r="X1773" s="44"/>
    </row>
    <row r="1774" ht="12.75">
      <c r="X1774" s="44"/>
    </row>
    <row r="1775" ht="12.75">
      <c r="X1775" s="44"/>
    </row>
    <row r="1776" ht="12.75">
      <c r="X1776" s="44"/>
    </row>
    <row r="1777" ht="12.75">
      <c r="X1777" s="44"/>
    </row>
    <row r="1778" ht="12.75">
      <c r="X1778" s="44"/>
    </row>
    <row r="1779" ht="12.75">
      <c r="X1779" s="44"/>
    </row>
    <row r="1780" ht="12.75">
      <c r="X1780" s="44"/>
    </row>
    <row r="1781" ht="12.75">
      <c r="X1781" s="44"/>
    </row>
    <row r="1782" ht="12.75">
      <c r="X1782" s="44"/>
    </row>
    <row r="1783" ht="12.75">
      <c r="X1783" s="44"/>
    </row>
    <row r="1784" ht="12.75">
      <c r="X1784" s="44"/>
    </row>
    <row r="1785" ht="12.75">
      <c r="X1785" s="44"/>
    </row>
    <row r="1786" ht="12.75">
      <c r="X1786" s="44"/>
    </row>
    <row r="1787" ht="12.75">
      <c r="X1787" s="44"/>
    </row>
    <row r="1788" ht="12.75">
      <c r="X1788" s="44"/>
    </row>
    <row r="1789" ht="12.75">
      <c r="X1789" s="44"/>
    </row>
    <row r="1790" ht="12.75">
      <c r="X1790" s="44"/>
    </row>
    <row r="1791" ht="12.75">
      <c r="X1791" s="44"/>
    </row>
    <row r="1792" ht="12.75">
      <c r="X1792" s="44"/>
    </row>
    <row r="1793" ht="12.75">
      <c r="X1793" s="44"/>
    </row>
    <row r="1794" ht="12.75">
      <c r="X1794" s="44"/>
    </row>
    <row r="1795" ht="12.75">
      <c r="X1795" s="44"/>
    </row>
    <row r="1796" ht="12.75">
      <c r="X1796" s="44"/>
    </row>
    <row r="1797" ht="12.75">
      <c r="X1797" s="44"/>
    </row>
    <row r="1798" ht="12.75">
      <c r="X1798" s="44"/>
    </row>
    <row r="1799" ht="12.75">
      <c r="X1799" s="44"/>
    </row>
    <row r="1800" ht="12.75">
      <c r="X1800" s="44"/>
    </row>
    <row r="1801" ht="12.75">
      <c r="X1801" s="44"/>
    </row>
    <row r="1802" ht="12.75">
      <c r="X1802" s="44"/>
    </row>
    <row r="1803" ht="12.75">
      <c r="X1803" s="44"/>
    </row>
    <row r="1804" ht="12.75">
      <c r="X1804" s="44"/>
    </row>
    <row r="1805" ht="12.75">
      <c r="X1805" s="44"/>
    </row>
    <row r="1806" ht="12.75">
      <c r="X1806" s="44"/>
    </row>
    <row r="1807" ht="12.75">
      <c r="X1807" s="44"/>
    </row>
    <row r="1808" ht="12.75">
      <c r="X1808" s="44"/>
    </row>
    <row r="1809" ht="12.75">
      <c r="X1809" s="44"/>
    </row>
    <row r="1810" ht="12.75">
      <c r="X1810" s="44"/>
    </row>
    <row r="1811" ht="12.75">
      <c r="X1811" s="44"/>
    </row>
    <row r="1812" ht="12.75">
      <c r="X1812" s="44"/>
    </row>
    <row r="1813" ht="12.75">
      <c r="X1813" s="44"/>
    </row>
    <row r="1814" ht="12.75">
      <c r="X1814" s="44"/>
    </row>
    <row r="1815" ht="12.75">
      <c r="X1815" s="44"/>
    </row>
    <row r="1816" ht="12.75">
      <c r="X1816" s="44"/>
    </row>
    <row r="1817" ht="12.75">
      <c r="X1817" s="44"/>
    </row>
    <row r="1818" ht="12.75">
      <c r="X1818" s="44"/>
    </row>
    <row r="1819" ht="12.75">
      <c r="X1819" s="44"/>
    </row>
    <row r="1820" ht="12.75">
      <c r="X1820" s="44"/>
    </row>
  </sheetData>
  <mergeCells count="25">
    <mergeCell ref="F4:H4"/>
    <mergeCell ref="I4:K4"/>
    <mergeCell ref="L4:N4"/>
    <mergeCell ref="A43:B43"/>
    <mergeCell ref="A6:B6"/>
    <mergeCell ref="A4:B4"/>
    <mergeCell ref="C4:E4"/>
    <mergeCell ref="A45:B45"/>
    <mergeCell ref="A94:B94"/>
    <mergeCell ref="A103:B103"/>
    <mergeCell ref="A100:B100"/>
    <mergeCell ref="A102:B102"/>
    <mergeCell ref="A101:B101"/>
    <mergeCell ref="A98:B98"/>
    <mergeCell ref="A97:B97"/>
    <mergeCell ref="A99:B99"/>
    <mergeCell ref="O4:Q4"/>
    <mergeCell ref="R4:T4"/>
    <mergeCell ref="U4:W4"/>
    <mergeCell ref="X4:Z4"/>
    <mergeCell ref="X3:Z3"/>
    <mergeCell ref="X1:Z1"/>
    <mergeCell ref="C2:K2"/>
    <mergeCell ref="L2:T2"/>
    <mergeCell ref="U2:Z2"/>
  </mergeCells>
  <printOptions/>
  <pageMargins left="0.5905511811023623" right="0" top="0" bottom="0" header="0.5118110236220472" footer="0.15748031496062992"/>
  <pageSetup horizontalDpi="300" verticalDpi="300" orientation="landscape" paperSize="9" scale="80" r:id="rId1"/>
  <headerFooter alignWithMargins="0">
    <oddFooter>&amp;C&amp;P</oddFooter>
  </headerFooter>
  <rowBreaks count="2" manualBreakCount="2">
    <brk id="44" max="25" man="1"/>
    <brk id="95" max="9" man="1"/>
  </rowBreaks>
  <colBreaks count="1" manualBreakCount="1">
    <brk id="20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7">
    <tabColor indexed="33"/>
  </sheetPr>
  <dimension ref="A1:IV102"/>
  <sheetViews>
    <sheetView showZeros="0" view="pageBreakPreview" zoomScale="140" zoomScaleNormal="135" zoomScaleSheetLayoutView="140" workbookViewId="0" topLeftCell="A76">
      <selection activeCell="H97" sqref="H97"/>
    </sheetView>
  </sheetViews>
  <sheetFormatPr defaultColWidth="9.00390625" defaultRowHeight="12.75"/>
  <cols>
    <col min="1" max="1" width="67.75390625" style="51" customWidth="1"/>
    <col min="2" max="3" width="12.75390625" style="51" hidden="1" customWidth="1"/>
    <col min="4" max="6" width="12.75390625" style="49" customWidth="1"/>
    <col min="7" max="7" width="9.125" style="153" customWidth="1"/>
    <col min="8" max="16384" width="9.125" style="49" customWidth="1"/>
  </cols>
  <sheetData>
    <row r="1" spans="1:6" ht="12.75">
      <c r="A1" s="91"/>
      <c r="B1" s="224" t="s">
        <v>148</v>
      </c>
      <c r="C1" s="224"/>
      <c r="D1" s="123"/>
      <c r="E1" s="123"/>
      <c r="F1" s="123" t="s">
        <v>97</v>
      </c>
    </row>
    <row r="2" spans="1:7" s="50" customFormat="1" ht="19.5" customHeight="1">
      <c r="A2" s="228" t="s">
        <v>188</v>
      </c>
      <c r="B2" s="228"/>
      <c r="C2" s="228"/>
      <c r="D2" s="228"/>
      <c r="E2" s="228"/>
      <c r="F2" s="228"/>
      <c r="G2" s="154"/>
    </row>
    <row r="3" spans="1:7" s="50" customFormat="1" ht="12.75">
      <c r="A3" s="229" t="s">
        <v>182</v>
      </c>
      <c r="B3" s="229"/>
      <c r="C3" s="229"/>
      <c r="D3" s="229"/>
      <c r="E3" s="229"/>
      <c r="F3" s="229"/>
      <c r="G3" s="154"/>
    </row>
    <row r="4" spans="1:7" s="67" customFormat="1" ht="9.75" customHeight="1">
      <c r="A4" s="92"/>
      <c r="B4" s="118" t="s">
        <v>149</v>
      </c>
      <c r="C4" s="118"/>
      <c r="D4" s="124"/>
      <c r="E4" s="124"/>
      <c r="F4" s="124" t="s">
        <v>113</v>
      </c>
      <c r="G4" s="155"/>
    </row>
    <row r="5" spans="1:6" ht="12.75">
      <c r="A5" s="120" t="s">
        <v>117</v>
      </c>
      <c r="B5" s="121" t="s">
        <v>167</v>
      </c>
      <c r="C5" s="122" t="s">
        <v>168</v>
      </c>
      <c r="D5" s="225" t="s">
        <v>183</v>
      </c>
      <c r="E5" s="226"/>
      <c r="F5" s="227"/>
    </row>
    <row r="6" spans="1:7" s="174" customFormat="1" ht="25.5">
      <c r="A6" s="170"/>
      <c r="B6" s="171"/>
      <c r="C6" s="171"/>
      <c r="D6" s="172" t="s">
        <v>60</v>
      </c>
      <c r="E6" s="172" t="s">
        <v>61</v>
      </c>
      <c r="F6" s="172" t="s">
        <v>62</v>
      </c>
      <c r="G6" s="173"/>
    </row>
    <row r="7" spans="1:6" ht="12" customHeight="1">
      <c r="A7" s="48" t="s">
        <v>103</v>
      </c>
      <c r="B7" s="93"/>
      <c r="C7" s="93"/>
      <c r="D7" s="119"/>
      <c r="E7" s="119"/>
      <c r="F7" s="119"/>
    </row>
    <row r="8" spans="1:7" s="66" customFormat="1" ht="12" customHeight="1">
      <c r="A8" s="126" t="s">
        <v>137</v>
      </c>
      <c r="B8" s="127" t="e">
        <f aca="true" t="shared" si="0" ref="B8:C10">ROUND(A8*103%,0)</f>
        <v>#VALUE!</v>
      </c>
      <c r="C8" s="128" t="e">
        <f t="shared" si="0"/>
        <v>#VALUE!</v>
      </c>
      <c r="D8" s="129"/>
      <c r="E8" s="129"/>
      <c r="F8" s="129"/>
      <c r="G8" s="156"/>
    </row>
    <row r="9" spans="1:7" s="66" customFormat="1" ht="12" customHeight="1">
      <c r="A9" s="126" t="s">
        <v>138</v>
      </c>
      <c r="B9" s="127" t="e">
        <f t="shared" si="0"/>
        <v>#VALUE!</v>
      </c>
      <c r="C9" s="128" t="e">
        <f t="shared" si="0"/>
        <v>#VALUE!</v>
      </c>
      <c r="D9" s="141">
        <f>'1 melléklet'!X8</f>
        <v>788458</v>
      </c>
      <c r="E9" s="141">
        <f>'1 melléklet'!Y8</f>
        <v>17409</v>
      </c>
      <c r="F9" s="141">
        <f>'1 melléklet'!Z8</f>
        <v>805867</v>
      </c>
      <c r="G9" s="156"/>
    </row>
    <row r="10" spans="1:7" s="66" customFormat="1" ht="12" customHeight="1">
      <c r="A10" s="126" t="s">
        <v>98</v>
      </c>
      <c r="B10" s="127" t="e">
        <f t="shared" si="0"/>
        <v>#VALUE!</v>
      </c>
      <c r="C10" s="128" t="e">
        <f t="shared" si="0"/>
        <v>#VALUE!</v>
      </c>
      <c r="D10" s="141">
        <f>'1 melléklet'!X9</f>
        <v>183700</v>
      </c>
      <c r="E10" s="141">
        <f>'1 melléklet'!Y9</f>
        <v>3896</v>
      </c>
      <c r="F10" s="141">
        <f>'1 melléklet'!Z9</f>
        <v>187596</v>
      </c>
      <c r="G10" s="156"/>
    </row>
    <row r="11" spans="1:7" s="66" customFormat="1" ht="12" customHeight="1">
      <c r="A11" s="126" t="s">
        <v>6</v>
      </c>
      <c r="B11" s="127" t="e">
        <f>A11*101.5%</f>
        <v>#VALUE!</v>
      </c>
      <c r="C11" s="128" t="e">
        <f>A11*104%</f>
        <v>#VALUE!</v>
      </c>
      <c r="D11" s="141">
        <f>'1 melléklet'!X10</f>
        <v>653087</v>
      </c>
      <c r="E11" s="141">
        <f>'1 melléklet'!Y10</f>
        <v>9537</v>
      </c>
      <c r="F11" s="141">
        <f>'1 melléklet'!Z10</f>
        <v>662624</v>
      </c>
      <c r="G11" s="156"/>
    </row>
    <row r="12" spans="1:7" s="66" customFormat="1" ht="12" customHeight="1">
      <c r="A12" s="12" t="s">
        <v>63</v>
      </c>
      <c r="B12" s="127"/>
      <c r="C12" s="128"/>
      <c r="D12" s="13">
        <f>'1 melléklet'!X11</f>
        <v>6511</v>
      </c>
      <c r="E12" s="13">
        <f>'1 melléklet'!Y11</f>
        <v>0</v>
      </c>
      <c r="F12" s="13">
        <f>'1 melléklet'!Z11</f>
        <v>6511</v>
      </c>
      <c r="G12" s="156"/>
    </row>
    <row r="13" spans="1:256" s="66" customFormat="1" ht="12" customHeight="1">
      <c r="A13" s="12" t="s">
        <v>64</v>
      </c>
      <c r="B13" s="12" t="s">
        <v>64</v>
      </c>
      <c r="C13" s="12" t="s">
        <v>64</v>
      </c>
      <c r="D13" s="13">
        <f>'1 melléklet'!X12</f>
        <v>10439</v>
      </c>
      <c r="E13" s="13">
        <f>'1 melléklet'!Y12</f>
        <v>0</v>
      </c>
      <c r="F13" s="13">
        <f>'1 melléklet'!Z12</f>
        <v>10439</v>
      </c>
      <c r="G13" s="157" t="s">
        <v>64</v>
      </c>
      <c r="H13" s="12" t="s">
        <v>64</v>
      </c>
      <c r="I13" s="12" t="s">
        <v>64</v>
      </c>
      <c r="J13" s="12" t="s">
        <v>64</v>
      </c>
      <c r="K13" s="12" t="s">
        <v>64</v>
      </c>
      <c r="L13" s="12" t="s">
        <v>64</v>
      </c>
      <c r="M13" s="12" t="s">
        <v>64</v>
      </c>
      <c r="N13" s="12" t="s">
        <v>64</v>
      </c>
      <c r="O13" s="12" t="s">
        <v>64</v>
      </c>
      <c r="P13" s="12" t="s">
        <v>64</v>
      </c>
      <c r="Q13" s="12" t="s">
        <v>64</v>
      </c>
      <c r="R13" s="12" t="s">
        <v>64</v>
      </c>
      <c r="S13" s="12" t="s">
        <v>64</v>
      </c>
      <c r="T13" s="12" t="s">
        <v>64</v>
      </c>
      <c r="U13" s="12" t="s">
        <v>64</v>
      </c>
      <c r="V13" s="12" t="s">
        <v>64</v>
      </c>
      <c r="W13" s="12" t="s">
        <v>64</v>
      </c>
      <c r="X13" s="12" t="s">
        <v>64</v>
      </c>
      <c r="Y13" s="12" t="s">
        <v>64</v>
      </c>
      <c r="Z13" s="12" t="s">
        <v>64</v>
      </c>
      <c r="AA13" s="12" t="s">
        <v>64</v>
      </c>
      <c r="AB13" s="12" t="s">
        <v>64</v>
      </c>
      <c r="AC13" s="12" t="s">
        <v>64</v>
      </c>
      <c r="AD13" s="12" t="s">
        <v>64</v>
      </c>
      <c r="AE13" s="12" t="s">
        <v>64</v>
      </c>
      <c r="AF13" s="12" t="s">
        <v>64</v>
      </c>
      <c r="AG13" s="12" t="s">
        <v>64</v>
      </c>
      <c r="AH13" s="12" t="s">
        <v>64</v>
      </c>
      <c r="AI13" s="12" t="s">
        <v>64</v>
      </c>
      <c r="AJ13" s="12" t="s">
        <v>64</v>
      </c>
      <c r="AK13" s="12" t="s">
        <v>64</v>
      </c>
      <c r="AL13" s="12" t="s">
        <v>64</v>
      </c>
      <c r="AM13" s="12" t="s">
        <v>64</v>
      </c>
      <c r="AN13" s="12" t="s">
        <v>64</v>
      </c>
      <c r="AO13" s="12" t="s">
        <v>64</v>
      </c>
      <c r="AP13" s="12" t="s">
        <v>64</v>
      </c>
      <c r="AQ13" s="12" t="s">
        <v>64</v>
      </c>
      <c r="AR13" s="12" t="s">
        <v>64</v>
      </c>
      <c r="AS13" s="12" t="s">
        <v>64</v>
      </c>
      <c r="AT13" s="12" t="s">
        <v>64</v>
      </c>
      <c r="AU13" s="12" t="s">
        <v>64</v>
      </c>
      <c r="AV13" s="12" t="s">
        <v>64</v>
      </c>
      <c r="AW13" s="12" t="s">
        <v>64</v>
      </c>
      <c r="AX13" s="12" t="s">
        <v>64</v>
      </c>
      <c r="AY13" s="12" t="s">
        <v>64</v>
      </c>
      <c r="AZ13" s="12" t="s">
        <v>64</v>
      </c>
      <c r="BA13" s="12" t="s">
        <v>64</v>
      </c>
      <c r="BB13" s="12" t="s">
        <v>64</v>
      </c>
      <c r="BC13" s="12" t="s">
        <v>64</v>
      </c>
      <c r="BD13" s="12" t="s">
        <v>64</v>
      </c>
      <c r="BE13" s="12" t="s">
        <v>64</v>
      </c>
      <c r="BF13" s="12" t="s">
        <v>64</v>
      </c>
      <c r="BG13" s="12" t="s">
        <v>64</v>
      </c>
      <c r="BH13" s="12" t="s">
        <v>64</v>
      </c>
      <c r="BI13" s="12" t="s">
        <v>64</v>
      </c>
      <c r="BJ13" s="12" t="s">
        <v>64</v>
      </c>
      <c r="BK13" s="12" t="s">
        <v>64</v>
      </c>
      <c r="BL13" s="12" t="s">
        <v>64</v>
      </c>
      <c r="BM13" s="12" t="s">
        <v>64</v>
      </c>
      <c r="BN13" s="12" t="s">
        <v>64</v>
      </c>
      <c r="BO13" s="12" t="s">
        <v>64</v>
      </c>
      <c r="BP13" s="12" t="s">
        <v>64</v>
      </c>
      <c r="BQ13" s="12" t="s">
        <v>64</v>
      </c>
      <c r="BR13" s="12" t="s">
        <v>64</v>
      </c>
      <c r="BS13" s="12" t="s">
        <v>64</v>
      </c>
      <c r="BT13" s="12" t="s">
        <v>64</v>
      </c>
      <c r="BU13" s="12" t="s">
        <v>64</v>
      </c>
      <c r="BV13" s="12" t="s">
        <v>64</v>
      </c>
      <c r="BW13" s="12" t="s">
        <v>64</v>
      </c>
      <c r="BX13" s="12" t="s">
        <v>64</v>
      </c>
      <c r="BY13" s="12" t="s">
        <v>64</v>
      </c>
      <c r="BZ13" s="12" t="s">
        <v>64</v>
      </c>
      <c r="CA13" s="12" t="s">
        <v>64</v>
      </c>
      <c r="CB13" s="12" t="s">
        <v>64</v>
      </c>
      <c r="CC13" s="12" t="s">
        <v>64</v>
      </c>
      <c r="CD13" s="12" t="s">
        <v>64</v>
      </c>
      <c r="CE13" s="12" t="s">
        <v>64</v>
      </c>
      <c r="CF13" s="12" t="s">
        <v>64</v>
      </c>
      <c r="CG13" s="12" t="s">
        <v>64</v>
      </c>
      <c r="CH13" s="12" t="s">
        <v>64</v>
      </c>
      <c r="CI13" s="12" t="s">
        <v>64</v>
      </c>
      <c r="CJ13" s="12" t="s">
        <v>64</v>
      </c>
      <c r="CK13" s="12" t="s">
        <v>64</v>
      </c>
      <c r="CL13" s="12" t="s">
        <v>64</v>
      </c>
      <c r="CM13" s="12" t="s">
        <v>64</v>
      </c>
      <c r="CN13" s="12" t="s">
        <v>64</v>
      </c>
      <c r="CO13" s="12" t="s">
        <v>64</v>
      </c>
      <c r="CP13" s="12" t="s">
        <v>64</v>
      </c>
      <c r="CQ13" s="12" t="s">
        <v>64</v>
      </c>
      <c r="CR13" s="12" t="s">
        <v>64</v>
      </c>
      <c r="CS13" s="12" t="s">
        <v>64</v>
      </c>
      <c r="CT13" s="12" t="s">
        <v>64</v>
      </c>
      <c r="CU13" s="12" t="s">
        <v>64</v>
      </c>
      <c r="CV13" s="12" t="s">
        <v>64</v>
      </c>
      <c r="CW13" s="12" t="s">
        <v>64</v>
      </c>
      <c r="CX13" s="12" t="s">
        <v>64</v>
      </c>
      <c r="CY13" s="12" t="s">
        <v>64</v>
      </c>
      <c r="CZ13" s="12" t="s">
        <v>64</v>
      </c>
      <c r="DA13" s="12" t="s">
        <v>64</v>
      </c>
      <c r="DB13" s="12" t="s">
        <v>64</v>
      </c>
      <c r="DC13" s="12" t="s">
        <v>64</v>
      </c>
      <c r="DD13" s="12" t="s">
        <v>64</v>
      </c>
      <c r="DE13" s="12" t="s">
        <v>64</v>
      </c>
      <c r="DF13" s="12" t="s">
        <v>64</v>
      </c>
      <c r="DG13" s="12" t="s">
        <v>64</v>
      </c>
      <c r="DH13" s="12" t="s">
        <v>64</v>
      </c>
      <c r="DI13" s="12" t="s">
        <v>64</v>
      </c>
      <c r="DJ13" s="12" t="s">
        <v>64</v>
      </c>
      <c r="DK13" s="12" t="s">
        <v>64</v>
      </c>
      <c r="DL13" s="12" t="s">
        <v>64</v>
      </c>
      <c r="DM13" s="12" t="s">
        <v>64</v>
      </c>
      <c r="DN13" s="12" t="s">
        <v>64</v>
      </c>
      <c r="DO13" s="12" t="s">
        <v>64</v>
      </c>
      <c r="DP13" s="12" t="s">
        <v>64</v>
      </c>
      <c r="DQ13" s="12" t="s">
        <v>64</v>
      </c>
      <c r="DR13" s="12" t="s">
        <v>64</v>
      </c>
      <c r="DS13" s="12" t="s">
        <v>64</v>
      </c>
      <c r="DT13" s="12" t="s">
        <v>64</v>
      </c>
      <c r="DU13" s="12" t="s">
        <v>64</v>
      </c>
      <c r="DV13" s="12" t="s">
        <v>64</v>
      </c>
      <c r="DW13" s="12" t="s">
        <v>64</v>
      </c>
      <c r="DX13" s="12" t="s">
        <v>64</v>
      </c>
      <c r="DY13" s="12" t="s">
        <v>64</v>
      </c>
      <c r="DZ13" s="12" t="s">
        <v>64</v>
      </c>
      <c r="EA13" s="12" t="s">
        <v>64</v>
      </c>
      <c r="EB13" s="12" t="s">
        <v>64</v>
      </c>
      <c r="EC13" s="12" t="s">
        <v>64</v>
      </c>
      <c r="ED13" s="12" t="s">
        <v>64</v>
      </c>
      <c r="EE13" s="12" t="s">
        <v>64</v>
      </c>
      <c r="EF13" s="12" t="s">
        <v>64</v>
      </c>
      <c r="EG13" s="12" t="s">
        <v>64</v>
      </c>
      <c r="EH13" s="12" t="s">
        <v>64</v>
      </c>
      <c r="EI13" s="12" t="s">
        <v>64</v>
      </c>
      <c r="EJ13" s="12" t="s">
        <v>64</v>
      </c>
      <c r="EK13" s="12" t="s">
        <v>64</v>
      </c>
      <c r="EL13" s="12" t="s">
        <v>64</v>
      </c>
      <c r="EM13" s="12" t="s">
        <v>64</v>
      </c>
      <c r="EN13" s="12" t="s">
        <v>64</v>
      </c>
      <c r="EO13" s="12" t="s">
        <v>64</v>
      </c>
      <c r="EP13" s="12" t="s">
        <v>64</v>
      </c>
      <c r="EQ13" s="12" t="s">
        <v>64</v>
      </c>
      <c r="ER13" s="12" t="s">
        <v>64</v>
      </c>
      <c r="ES13" s="12" t="s">
        <v>64</v>
      </c>
      <c r="ET13" s="12" t="s">
        <v>64</v>
      </c>
      <c r="EU13" s="12" t="s">
        <v>64</v>
      </c>
      <c r="EV13" s="12" t="s">
        <v>64</v>
      </c>
      <c r="EW13" s="12" t="s">
        <v>64</v>
      </c>
      <c r="EX13" s="12" t="s">
        <v>64</v>
      </c>
      <c r="EY13" s="12" t="s">
        <v>64</v>
      </c>
      <c r="EZ13" s="12" t="s">
        <v>64</v>
      </c>
      <c r="FA13" s="12" t="s">
        <v>64</v>
      </c>
      <c r="FB13" s="12" t="s">
        <v>64</v>
      </c>
      <c r="FC13" s="12" t="s">
        <v>64</v>
      </c>
      <c r="FD13" s="12" t="s">
        <v>64</v>
      </c>
      <c r="FE13" s="12" t="s">
        <v>64</v>
      </c>
      <c r="FF13" s="12" t="s">
        <v>64</v>
      </c>
      <c r="FG13" s="12" t="s">
        <v>64</v>
      </c>
      <c r="FH13" s="12" t="s">
        <v>64</v>
      </c>
      <c r="FI13" s="12" t="s">
        <v>64</v>
      </c>
      <c r="FJ13" s="12" t="s">
        <v>64</v>
      </c>
      <c r="FK13" s="12" t="s">
        <v>64</v>
      </c>
      <c r="FL13" s="12" t="s">
        <v>64</v>
      </c>
      <c r="FM13" s="12" t="s">
        <v>64</v>
      </c>
      <c r="FN13" s="12" t="s">
        <v>64</v>
      </c>
      <c r="FO13" s="12" t="s">
        <v>64</v>
      </c>
      <c r="FP13" s="12" t="s">
        <v>64</v>
      </c>
      <c r="FQ13" s="12" t="s">
        <v>64</v>
      </c>
      <c r="FR13" s="12" t="s">
        <v>64</v>
      </c>
      <c r="FS13" s="12" t="s">
        <v>64</v>
      </c>
      <c r="FT13" s="12" t="s">
        <v>64</v>
      </c>
      <c r="FU13" s="12" t="s">
        <v>64</v>
      </c>
      <c r="FV13" s="12" t="s">
        <v>64</v>
      </c>
      <c r="FW13" s="12" t="s">
        <v>64</v>
      </c>
      <c r="FX13" s="12" t="s">
        <v>64</v>
      </c>
      <c r="FY13" s="12" t="s">
        <v>64</v>
      </c>
      <c r="FZ13" s="12" t="s">
        <v>64</v>
      </c>
      <c r="GA13" s="12" t="s">
        <v>64</v>
      </c>
      <c r="GB13" s="12" t="s">
        <v>64</v>
      </c>
      <c r="GC13" s="12" t="s">
        <v>64</v>
      </c>
      <c r="GD13" s="12" t="s">
        <v>64</v>
      </c>
      <c r="GE13" s="12" t="s">
        <v>64</v>
      </c>
      <c r="GF13" s="12" t="s">
        <v>64</v>
      </c>
      <c r="GG13" s="12" t="s">
        <v>64</v>
      </c>
      <c r="GH13" s="12" t="s">
        <v>64</v>
      </c>
      <c r="GI13" s="12" t="s">
        <v>64</v>
      </c>
      <c r="GJ13" s="12" t="s">
        <v>64</v>
      </c>
      <c r="GK13" s="12" t="s">
        <v>64</v>
      </c>
      <c r="GL13" s="12" t="s">
        <v>64</v>
      </c>
      <c r="GM13" s="12" t="s">
        <v>64</v>
      </c>
      <c r="GN13" s="12" t="s">
        <v>64</v>
      </c>
      <c r="GO13" s="12" t="s">
        <v>64</v>
      </c>
      <c r="GP13" s="12" t="s">
        <v>64</v>
      </c>
      <c r="GQ13" s="12" t="s">
        <v>64</v>
      </c>
      <c r="GR13" s="12" t="s">
        <v>64</v>
      </c>
      <c r="GS13" s="12" t="s">
        <v>64</v>
      </c>
      <c r="GT13" s="12" t="s">
        <v>64</v>
      </c>
      <c r="GU13" s="12" t="s">
        <v>64</v>
      </c>
      <c r="GV13" s="12" t="s">
        <v>64</v>
      </c>
      <c r="GW13" s="12" t="s">
        <v>64</v>
      </c>
      <c r="GX13" s="12" t="s">
        <v>64</v>
      </c>
      <c r="GY13" s="12" t="s">
        <v>64</v>
      </c>
      <c r="GZ13" s="12" t="s">
        <v>64</v>
      </c>
      <c r="HA13" s="12" t="s">
        <v>64</v>
      </c>
      <c r="HB13" s="12" t="s">
        <v>64</v>
      </c>
      <c r="HC13" s="12" t="s">
        <v>64</v>
      </c>
      <c r="HD13" s="12" t="s">
        <v>64</v>
      </c>
      <c r="HE13" s="12" t="s">
        <v>64</v>
      </c>
      <c r="HF13" s="12" t="s">
        <v>64</v>
      </c>
      <c r="HG13" s="12" t="s">
        <v>64</v>
      </c>
      <c r="HH13" s="12" t="s">
        <v>64</v>
      </c>
      <c r="HI13" s="12" t="s">
        <v>64</v>
      </c>
      <c r="HJ13" s="12" t="s">
        <v>64</v>
      </c>
      <c r="HK13" s="12" t="s">
        <v>64</v>
      </c>
      <c r="HL13" s="12" t="s">
        <v>64</v>
      </c>
      <c r="HM13" s="12" t="s">
        <v>64</v>
      </c>
      <c r="HN13" s="12" t="s">
        <v>64</v>
      </c>
      <c r="HO13" s="12" t="s">
        <v>64</v>
      </c>
      <c r="HP13" s="12" t="s">
        <v>64</v>
      </c>
      <c r="HQ13" s="12" t="s">
        <v>64</v>
      </c>
      <c r="HR13" s="12" t="s">
        <v>64</v>
      </c>
      <c r="HS13" s="12" t="s">
        <v>64</v>
      </c>
      <c r="HT13" s="12" t="s">
        <v>64</v>
      </c>
      <c r="HU13" s="12" t="s">
        <v>64</v>
      </c>
      <c r="HV13" s="12" t="s">
        <v>64</v>
      </c>
      <c r="HW13" s="12" t="s">
        <v>64</v>
      </c>
      <c r="HX13" s="12" t="s">
        <v>64</v>
      </c>
      <c r="HY13" s="12" t="s">
        <v>64</v>
      </c>
      <c r="HZ13" s="12" t="s">
        <v>64</v>
      </c>
      <c r="IA13" s="12" t="s">
        <v>64</v>
      </c>
      <c r="IB13" s="12" t="s">
        <v>64</v>
      </c>
      <c r="IC13" s="12" t="s">
        <v>64</v>
      </c>
      <c r="ID13" s="12" t="s">
        <v>64</v>
      </c>
      <c r="IE13" s="12" t="s">
        <v>64</v>
      </c>
      <c r="IF13" s="12" t="s">
        <v>64</v>
      </c>
      <c r="IG13" s="12" t="s">
        <v>64</v>
      </c>
      <c r="IH13" s="12" t="s">
        <v>64</v>
      </c>
      <c r="II13" s="12" t="s">
        <v>64</v>
      </c>
      <c r="IJ13" s="12" t="s">
        <v>64</v>
      </c>
      <c r="IK13" s="12" t="s">
        <v>64</v>
      </c>
      <c r="IL13" s="12" t="s">
        <v>64</v>
      </c>
      <c r="IM13" s="12" t="s">
        <v>64</v>
      </c>
      <c r="IN13" s="12" t="s">
        <v>64</v>
      </c>
      <c r="IO13" s="12" t="s">
        <v>64</v>
      </c>
      <c r="IP13" s="12" t="s">
        <v>64</v>
      </c>
      <c r="IQ13" s="12" t="s">
        <v>64</v>
      </c>
      <c r="IR13" s="12" t="s">
        <v>64</v>
      </c>
      <c r="IS13" s="12" t="s">
        <v>64</v>
      </c>
      <c r="IT13" s="12" t="s">
        <v>64</v>
      </c>
      <c r="IU13" s="12" t="s">
        <v>64</v>
      </c>
      <c r="IV13" s="12" t="s">
        <v>64</v>
      </c>
    </row>
    <row r="14" spans="1:7" s="66" customFormat="1" ht="12" customHeight="1">
      <c r="A14" s="126" t="s">
        <v>9</v>
      </c>
      <c r="B14" s="127" t="e">
        <f>A14*101.5%</f>
        <v>#VALUE!</v>
      </c>
      <c r="C14" s="128" t="e">
        <f>A14*104%</f>
        <v>#VALUE!</v>
      </c>
      <c r="D14" s="141">
        <f>'1 melléklet'!X13</f>
        <v>12669</v>
      </c>
      <c r="E14" s="141">
        <f>'1 melléklet'!Y13</f>
        <v>0</v>
      </c>
      <c r="F14" s="141">
        <f>'1 melléklet'!Z13</f>
        <v>12669</v>
      </c>
      <c r="G14" s="156"/>
    </row>
    <row r="15" spans="1:7" s="66" customFormat="1" ht="12" customHeight="1">
      <c r="A15" s="126" t="s">
        <v>10</v>
      </c>
      <c r="B15" s="127"/>
      <c r="C15" s="128"/>
      <c r="D15" s="141">
        <f>'1 melléklet'!X14</f>
        <v>6875</v>
      </c>
      <c r="E15" s="141">
        <f>'1 melléklet'!Y14</f>
        <v>6742</v>
      </c>
      <c r="F15" s="141">
        <f>'1 melléklet'!Z14</f>
        <v>13617</v>
      </c>
      <c r="G15" s="156"/>
    </row>
    <row r="16" spans="1:7" s="66" customFormat="1" ht="12" customHeight="1">
      <c r="A16" s="10" t="s">
        <v>55</v>
      </c>
      <c r="B16" s="127"/>
      <c r="C16" s="128"/>
      <c r="D16" s="141"/>
      <c r="E16" s="141"/>
      <c r="F16" s="141"/>
      <c r="G16" s="156"/>
    </row>
    <row r="17" spans="1:7" s="66" customFormat="1" ht="12" customHeight="1">
      <c r="A17" s="126" t="s">
        <v>51</v>
      </c>
      <c r="B17" s="127">
        <v>0</v>
      </c>
      <c r="C17" s="128"/>
      <c r="D17" s="141">
        <f>'1 melléklet'!X16</f>
        <v>221035</v>
      </c>
      <c r="E17" s="141">
        <f>'1 melléklet'!Y16</f>
        <v>7392</v>
      </c>
      <c r="F17" s="141">
        <f>'1 melléklet'!Z16</f>
        <v>228427</v>
      </c>
      <c r="G17" s="156"/>
    </row>
    <row r="18" spans="1:7" s="132" customFormat="1" ht="12" customHeight="1">
      <c r="A18" s="126" t="s">
        <v>54</v>
      </c>
      <c r="B18" s="130" t="e">
        <f>SUM(B8:B17)</f>
        <v>#VALUE!</v>
      </c>
      <c r="C18" s="131" t="e">
        <f>SUM(C8:C17)</f>
        <v>#VALUE!</v>
      </c>
      <c r="D18" s="141">
        <f>'1 melléklet'!X17</f>
        <v>0</v>
      </c>
      <c r="E18" s="141">
        <f>'1 melléklet'!Y17</f>
        <v>855</v>
      </c>
      <c r="F18" s="141">
        <f>'1 melléklet'!Z17</f>
        <v>855</v>
      </c>
      <c r="G18" s="158"/>
    </row>
    <row r="19" spans="1:7" s="66" customFormat="1" ht="12" customHeight="1">
      <c r="A19" s="133" t="s">
        <v>139</v>
      </c>
      <c r="B19" s="127" t="e">
        <f aca="true" t="shared" si="1" ref="B19:C22">ROUND(A19*103%,0)</f>
        <v>#VALUE!</v>
      </c>
      <c r="C19" s="128" t="e">
        <f t="shared" si="1"/>
        <v>#VALUE!</v>
      </c>
      <c r="D19" s="142">
        <f>'1 melléklet'!X18</f>
        <v>1865824</v>
      </c>
      <c r="E19" s="142">
        <f>'1 melléklet'!Y18</f>
        <v>60420</v>
      </c>
      <c r="F19" s="142">
        <f>'1 melléklet'!Z18</f>
        <v>1926244</v>
      </c>
      <c r="G19" s="156"/>
    </row>
    <row r="20" spans="1:7" s="66" customFormat="1" ht="12" customHeight="1">
      <c r="A20" s="126" t="s">
        <v>140</v>
      </c>
      <c r="B20" s="127" t="e">
        <f t="shared" si="1"/>
        <v>#VALUE!</v>
      </c>
      <c r="C20" s="128" t="e">
        <f t="shared" si="1"/>
        <v>#VALUE!</v>
      </c>
      <c r="D20" s="141">
        <f>'1 melléklet'!X19</f>
        <v>0</v>
      </c>
      <c r="E20" s="141">
        <f>'1 melléklet'!Y19</f>
        <v>0</v>
      </c>
      <c r="F20" s="141">
        <f>'1 melléklet'!Z19</f>
        <v>0</v>
      </c>
      <c r="G20" s="159"/>
    </row>
    <row r="21" spans="1:7" s="66" customFormat="1" ht="12" customHeight="1">
      <c r="A21" s="126" t="s">
        <v>7</v>
      </c>
      <c r="B21" s="127" t="e">
        <f t="shared" si="1"/>
        <v>#VALUE!</v>
      </c>
      <c r="C21" s="128" t="e">
        <f t="shared" si="1"/>
        <v>#VALUE!</v>
      </c>
      <c r="D21" s="141">
        <f>'1 melléklet'!X20</f>
        <v>726419</v>
      </c>
      <c r="E21" s="141">
        <f>'1 melléklet'!Y20</f>
        <v>1600</v>
      </c>
      <c r="F21" s="141">
        <f>'1 melléklet'!Z20</f>
        <v>728019</v>
      </c>
      <c r="G21" s="156"/>
    </row>
    <row r="22" spans="1:7" s="66" customFormat="1" ht="12" customHeight="1">
      <c r="A22" s="126" t="s">
        <v>11</v>
      </c>
      <c r="B22" s="127" t="e">
        <f t="shared" si="1"/>
        <v>#VALUE!</v>
      </c>
      <c r="C22" s="128" t="e">
        <f t="shared" si="1"/>
        <v>#VALUE!</v>
      </c>
      <c r="D22" s="141">
        <f>'1 melléklet'!X21</f>
        <v>230354</v>
      </c>
      <c r="E22" s="141">
        <f>'1 melléklet'!Y21</f>
        <v>4189</v>
      </c>
      <c r="F22" s="141">
        <f>'1 melléklet'!Z21</f>
        <v>234543</v>
      </c>
      <c r="G22" s="156"/>
    </row>
    <row r="23" spans="1:7" s="66" customFormat="1" ht="12" customHeight="1">
      <c r="A23" s="126" t="s">
        <v>100</v>
      </c>
      <c r="B23" s="127"/>
      <c r="C23" s="128"/>
      <c r="D23" s="141">
        <f>'1 melléklet'!X22</f>
        <v>0</v>
      </c>
      <c r="E23" s="141">
        <f>'1 melléklet'!Y22</f>
        <v>0</v>
      </c>
      <c r="F23" s="141">
        <f>'1 melléklet'!Z22</f>
        <v>0</v>
      </c>
      <c r="G23" s="156"/>
    </row>
    <row r="24" spans="1:7" s="66" customFormat="1" ht="12" customHeight="1">
      <c r="A24" s="126" t="s">
        <v>141</v>
      </c>
      <c r="B24" s="127">
        <v>0</v>
      </c>
      <c r="C24" s="128"/>
      <c r="D24" s="141">
        <f>'1 melléklet'!X23</f>
        <v>3900</v>
      </c>
      <c r="E24" s="141">
        <f>'1 melléklet'!Y23</f>
        <v>0</v>
      </c>
      <c r="F24" s="141">
        <f>'1 melléklet'!Z23</f>
        <v>3900</v>
      </c>
      <c r="G24" s="156"/>
    </row>
    <row r="25" spans="1:7" s="66" customFormat="1" ht="12" customHeight="1">
      <c r="A25" s="133" t="s">
        <v>142</v>
      </c>
      <c r="B25" s="127" t="e">
        <f>A25*101.5%</f>
        <v>#VALUE!</v>
      </c>
      <c r="C25" s="128" t="e">
        <f>A25*104%</f>
        <v>#VALUE!</v>
      </c>
      <c r="D25" s="142">
        <f>'1 melléklet'!X24</f>
        <v>960673</v>
      </c>
      <c r="E25" s="142">
        <f>'1 melléklet'!Y24</f>
        <v>5789</v>
      </c>
      <c r="F25" s="142">
        <f>'1 melléklet'!Z24</f>
        <v>966462</v>
      </c>
      <c r="G25" s="156"/>
    </row>
    <row r="26" spans="1:7" s="66" customFormat="1" ht="12" customHeight="1">
      <c r="A26" s="134" t="s">
        <v>170</v>
      </c>
      <c r="B26" s="127" t="e">
        <f>A26*101.5%</f>
        <v>#VALUE!</v>
      </c>
      <c r="C26" s="128" t="e">
        <f>A26*104%</f>
        <v>#VALUE!</v>
      </c>
      <c r="D26" s="141">
        <f>'1 melléklet'!X25</f>
        <v>0</v>
      </c>
      <c r="E26" s="141">
        <f>'1 melléklet'!Y25</f>
        <v>0</v>
      </c>
      <c r="F26" s="141">
        <f>'1 melléklet'!Z25</f>
        <v>0</v>
      </c>
      <c r="G26" s="156"/>
    </row>
    <row r="27" spans="1:7" s="66" customFormat="1" ht="12" customHeight="1">
      <c r="A27" s="59" t="s">
        <v>74</v>
      </c>
      <c r="B27" s="127"/>
      <c r="C27" s="128"/>
      <c r="D27" s="141">
        <f>'1 melléklet'!X26</f>
        <v>0</v>
      </c>
      <c r="E27" s="141">
        <f>'1 melléklet'!Y26</f>
        <v>0</v>
      </c>
      <c r="F27" s="141">
        <f>'1 melléklet'!Z26</f>
        <v>0</v>
      </c>
      <c r="G27" s="156"/>
    </row>
    <row r="28" spans="1:7" s="66" customFormat="1" ht="12" customHeight="1">
      <c r="A28" s="59" t="s">
        <v>75</v>
      </c>
      <c r="B28" s="127"/>
      <c r="C28" s="128"/>
      <c r="D28" s="141">
        <f>'1 melléklet'!X27</f>
        <v>0</v>
      </c>
      <c r="E28" s="141">
        <f>'1 melléklet'!Y27</f>
        <v>0</v>
      </c>
      <c r="F28" s="141">
        <f>'1 melléklet'!Z27</f>
        <v>0</v>
      </c>
      <c r="G28" s="156"/>
    </row>
    <row r="29" spans="1:7" s="66" customFormat="1" ht="12" customHeight="1">
      <c r="A29" s="135" t="s">
        <v>170</v>
      </c>
      <c r="B29" s="127"/>
      <c r="C29" s="128"/>
      <c r="D29" s="141">
        <f>'1 melléklet'!X28</f>
        <v>0</v>
      </c>
      <c r="E29" s="141">
        <f>'1 melléklet'!Y28</f>
        <v>0</v>
      </c>
      <c r="F29" s="141">
        <f>'1 melléklet'!Z28</f>
        <v>0</v>
      </c>
      <c r="G29" s="156"/>
    </row>
    <row r="30" spans="1:8" s="132" customFormat="1" ht="12" customHeight="1">
      <c r="A30" s="135" t="s">
        <v>13</v>
      </c>
      <c r="B30" s="130" t="e">
        <f>SUM(B19:B29)</f>
        <v>#VALUE!</v>
      </c>
      <c r="C30" s="131" t="e">
        <f>SUM(C19:C29)</f>
        <v>#VALUE!</v>
      </c>
      <c r="D30" s="142">
        <f>'1 melléklet'!X29</f>
        <v>2826497</v>
      </c>
      <c r="E30" s="142">
        <f>'1 melléklet'!Y29</f>
        <v>66209</v>
      </c>
      <c r="F30" s="142">
        <f>'1 melléklet'!Z29</f>
        <v>2892706</v>
      </c>
      <c r="G30" s="160"/>
      <c r="H30" s="136"/>
    </row>
    <row r="31" spans="1:7" s="66" customFormat="1" ht="12" customHeight="1">
      <c r="A31" s="126" t="s">
        <v>171</v>
      </c>
      <c r="B31" s="137"/>
      <c r="C31" s="137"/>
      <c r="D31" s="141">
        <f>'1 melléklet'!X30</f>
        <v>0</v>
      </c>
      <c r="E31" s="141">
        <f>'1 melléklet'!Y30</f>
        <v>0</v>
      </c>
      <c r="F31" s="141">
        <f>'1 melléklet'!Z30</f>
        <v>0</v>
      </c>
      <c r="G31" s="156"/>
    </row>
    <row r="32" spans="1:7" s="66" customFormat="1" ht="12" customHeight="1">
      <c r="A32" s="126" t="s">
        <v>65</v>
      </c>
      <c r="B32" s="127">
        <v>0</v>
      </c>
      <c r="C32" s="128"/>
      <c r="D32" s="141">
        <f>'1 melléklet'!X31</f>
        <v>35997</v>
      </c>
      <c r="E32" s="141">
        <f>'1 melléklet'!Y31</f>
        <v>0</v>
      </c>
      <c r="F32" s="141">
        <f>'1 melléklet'!Z31</f>
        <v>35997</v>
      </c>
      <c r="G32" s="156"/>
    </row>
    <row r="33" spans="1:7" s="66" customFormat="1" ht="12" customHeight="1">
      <c r="A33" s="126" t="s">
        <v>66</v>
      </c>
      <c r="B33" s="127" t="e">
        <f>ROUND(A33*103%,0)</f>
        <v>#VALUE!</v>
      </c>
      <c r="C33" s="128" t="e">
        <f>ROUND(B33*103%,0)</f>
        <v>#VALUE!</v>
      </c>
      <c r="D33" s="141">
        <f>'1 melléklet'!X32</f>
        <v>0</v>
      </c>
      <c r="E33" s="141">
        <f>'1 melléklet'!Y32</f>
        <v>0</v>
      </c>
      <c r="F33" s="141">
        <f>'1 melléklet'!Z32</f>
        <v>0</v>
      </c>
      <c r="G33" s="156"/>
    </row>
    <row r="34" spans="1:7" s="66" customFormat="1" ht="12" customHeight="1">
      <c r="A34" s="138" t="s">
        <v>14</v>
      </c>
      <c r="B34" s="127"/>
      <c r="C34" s="128"/>
      <c r="D34" s="141">
        <f>'1 melléklet'!X33</f>
        <v>0</v>
      </c>
      <c r="E34" s="141">
        <f>'1 melléklet'!Y33</f>
        <v>0</v>
      </c>
      <c r="F34" s="141">
        <f>'1 melléklet'!Z33</f>
        <v>0</v>
      </c>
      <c r="G34" s="156"/>
    </row>
    <row r="35" spans="1:7" s="66" customFormat="1" ht="12" customHeight="1">
      <c r="A35" s="138" t="s">
        <v>15</v>
      </c>
      <c r="B35" s="127" t="e">
        <f>A35*101.5%</f>
        <v>#VALUE!</v>
      </c>
      <c r="C35" s="128"/>
      <c r="D35" s="141">
        <f>'1 melléklet'!X34</f>
        <v>0</v>
      </c>
      <c r="E35" s="141">
        <f>'1 melléklet'!Y34</f>
        <v>0</v>
      </c>
      <c r="F35" s="141">
        <f>'1 melléklet'!Z34</f>
        <v>0</v>
      </c>
      <c r="G35" s="156"/>
    </row>
    <row r="36" spans="1:7" s="66" customFormat="1" ht="12" customHeight="1">
      <c r="A36" s="138" t="s">
        <v>16</v>
      </c>
      <c r="B36" s="127">
        <v>0</v>
      </c>
      <c r="C36" s="128"/>
      <c r="D36" s="141">
        <f>'1 melléklet'!X35</f>
        <v>0</v>
      </c>
      <c r="E36" s="141">
        <f>'1 melléklet'!Y35</f>
        <v>0</v>
      </c>
      <c r="F36" s="141">
        <f>'1 melléklet'!Z35</f>
        <v>0</v>
      </c>
      <c r="G36" s="156"/>
    </row>
    <row r="37" spans="1:7" s="66" customFormat="1" ht="12" customHeight="1">
      <c r="A37" s="133" t="s">
        <v>172</v>
      </c>
      <c r="B37" s="127">
        <v>0</v>
      </c>
      <c r="C37" s="128"/>
      <c r="D37" s="142">
        <f>'1 melléklet'!X36</f>
        <v>35997</v>
      </c>
      <c r="E37" s="142">
        <f>'1 melléklet'!Y36</f>
        <v>0</v>
      </c>
      <c r="F37" s="142">
        <f>'1 melléklet'!Z36</f>
        <v>35997</v>
      </c>
      <c r="G37" s="156"/>
    </row>
    <row r="38" spans="1:7" s="66" customFormat="1" ht="12" customHeight="1">
      <c r="A38" s="133" t="s">
        <v>17</v>
      </c>
      <c r="B38" s="127" t="e">
        <f>A38*101.5%</f>
        <v>#VALUE!</v>
      </c>
      <c r="C38" s="128"/>
      <c r="D38" s="142">
        <f>'1 melléklet'!X37</f>
        <v>2862494</v>
      </c>
      <c r="E38" s="142">
        <f>'1 melléklet'!Y37</f>
        <v>66209</v>
      </c>
      <c r="F38" s="142">
        <f>'1 melléklet'!Z37</f>
        <v>2928703</v>
      </c>
      <c r="G38" s="156"/>
    </row>
    <row r="39" spans="1:7" s="66" customFormat="1" ht="12" customHeight="1">
      <c r="A39" s="126" t="s">
        <v>143</v>
      </c>
      <c r="B39" s="127" t="e">
        <f>A39*101.5%</f>
        <v>#VALUE!</v>
      </c>
      <c r="C39" s="128"/>
      <c r="D39" s="141">
        <f>'1 melléklet'!X38</f>
        <v>0</v>
      </c>
      <c r="E39" s="141">
        <f>'1 melléklet'!Y38</f>
        <v>0</v>
      </c>
      <c r="F39" s="141">
        <f>'1 melléklet'!Z38</f>
        <v>0</v>
      </c>
      <c r="G39" s="156"/>
    </row>
    <row r="40" spans="1:7" s="66" customFormat="1" ht="12" customHeight="1">
      <c r="A40" s="126" t="s">
        <v>144</v>
      </c>
      <c r="B40" s="127" t="e">
        <f>A40*101.5%</f>
        <v>#VALUE!</v>
      </c>
      <c r="C40" s="128"/>
      <c r="D40" s="141">
        <f>'1 melléklet'!X39</f>
        <v>3993</v>
      </c>
      <c r="E40" s="141">
        <f>'1 melléklet'!Y39</f>
        <v>-670</v>
      </c>
      <c r="F40" s="141">
        <f>'1 melléklet'!Z39</f>
        <v>3323</v>
      </c>
      <c r="G40" s="156"/>
    </row>
    <row r="41" spans="1:7" s="66" customFormat="1" ht="12" customHeight="1">
      <c r="A41" s="126" t="s">
        <v>145</v>
      </c>
      <c r="B41" s="127"/>
      <c r="C41" s="128"/>
      <c r="D41" s="141">
        <f>'1 melléklet'!X40</f>
        <v>40320</v>
      </c>
      <c r="E41" s="141">
        <f>'1 melléklet'!Y40</f>
        <v>-22500</v>
      </c>
      <c r="F41" s="141">
        <f>'1 melléklet'!Z40</f>
        <v>17820</v>
      </c>
      <c r="G41" s="156"/>
    </row>
    <row r="42" spans="1:7" s="66" customFormat="1" ht="12" customHeight="1">
      <c r="A42" s="133" t="s">
        <v>12</v>
      </c>
      <c r="B42" s="127" t="e">
        <f>A42*101.5%</f>
        <v>#VALUE!</v>
      </c>
      <c r="C42" s="128"/>
      <c r="D42" s="142">
        <f>'1 melléklet'!X41</f>
        <v>44313</v>
      </c>
      <c r="E42" s="142">
        <f>'1 melléklet'!Y41</f>
        <v>-23170</v>
      </c>
      <c r="F42" s="142">
        <f>'1 melléklet'!Z41</f>
        <v>21143</v>
      </c>
      <c r="G42" s="156"/>
    </row>
    <row r="43" spans="1:7" s="132" customFormat="1" ht="12" customHeight="1">
      <c r="A43" s="138" t="s">
        <v>18</v>
      </c>
      <c r="B43" s="130" t="e">
        <f>SUM(B32:B42)</f>
        <v>#VALUE!</v>
      </c>
      <c r="C43" s="131" t="e">
        <f>SUM(C32:C42)</f>
        <v>#VALUE!</v>
      </c>
      <c r="D43" s="141">
        <f>'1 melléklet'!X42</f>
        <v>0</v>
      </c>
      <c r="E43" s="141">
        <f>'1 melléklet'!Y42</f>
        <v>0</v>
      </c>
      <c r="F43" s="141">
        <f>'1 melléklet'!Z42</f>
        <v>0</v>
      </c>
      <c r="G43" s="158"/>
    </row>
    <row r="44" spans="1:7" s="132" customFormat="1" ht="12" customHeight="1">
      <c r="A44" s="140" t="s">
        <v>101</v>
      </c>
      <c r="B44" s="130"/>
      <c r="C44" s="131"/>
      <c r="D44" s="142">
        <f>'1 melléklet'!X43</f>
        <v>2906807</v>
      </c>
      <c r="E44" s="142">
        <f>'1 melléklet'!Y43</f>
        <v>43039</v>
      </c>
      <c r="F44" s="142">
        <f>'1 melléklet'!Z43</f>
        <v>2949846</v>
      </c>
      <c r="G44" s="158"/>
    </row>
    <row r="45" spans="1:7" s="132" customFormat="1" ht="4.5" customHeight="1">
      <c r="A45" s="143"/>
      <c r="B45" s="130"/>
      <c r="C45" s="131"/>
      <c r="D45" s="142"/>
      <c r="E45" s="142"/>
      <c r="F45" s="142"/>
      <c r="G45" s="158"/>
    </row>
    <row r="46" spans="1:7" s="132" customFormat="1" ht="12" customHeight="1">
      <c r="A46" s="48" t="s">
        <v>102</v>
      </c>
      <c r="B46" s="130"/>
      <c r="C46" s="131"/>
      <c r="D46" s="141"/>
      <c r="E46" s="141"/>
      <c r="F46" s="141"/>
      <c r="G46" s="158"/>
    </row>
    <row r="47" spans="1:7" s="66" customFormat="1" ht="12" customHeight="1">
      <c r="A47" s="126" t="s">
        <v>123</v>
      </c>
      <c r="B47" s="127"/>
      <c r="C47" s="128"/>
      <c r="D47" s="129"/>
      <c r="E47" s="129"/>
      <c r="F47" s="129"/>
      <c r="G47" s="156"/>
    </row>
    <row r="48" spans="1:7" s="66" customFormat="1" ht="12" customHeight="1">
      <c r="A48" s="126" t="s">
        <v>124</v>
      </c>
      <c r="B48" s="127"/>
      <c r="C48" s="128"/>
      <c r="D48" s="141">
        <f>'1 melléklet'!X47</f>
        <v>431356</v>
      </c>
      <c r="E48" s="141">
        <f>'1 melléklet'!Y47</f>
        <v>-5735</v>
      </c>
      <c r="F48" s="141">
        <f>'1 melléklet'!Z47</f>
        <v>425621</v>
      </c>
      <c r="G48" s="156"/>
    </row>
    <row r="49" spans="1:7" s="67" customFormat="1" ht="12" customHeight="1">
      <c r="A49" s="10" t="s">
        <v>69</v>
      </c>
      <c r="B49" s="165"/>
      <c r="C49" s="166"/>
      <c r="D49" s="147">
        <f>'1 melléklet'!X48</f>
        <v>389</v>
      </c>
      <c r="E49" s="147">
        <f>'1 melléklet'!Y48</f>
        <v>0</v>
      </c>
      <c r="F49" s="147">
        <f>'1 melléklet'!Z48</f>
        <v>389</v>
      </c>
      <c r="G49" s="155"/>
    </row>
    <row r="50" spans="1:7" s="67" customFormat="1" ht="12" customHeight="1">
      <c r="A50" s="10" t="s">
        <v>76</v>
      </c>
      <c r="B50" s="165"/>
      <c r="C50" s="166"/>
      <c r="D50" s="147">
        <v>0</v>
      </c>
      <c r="E50" s="147">
        <v>0</v>
      </c>
      <c r="F50" s="147">
        <v>0</v>
      </c>
      <c r="G50" s="155"/>
    </row>
    <row r="51" spans="1:7" s="132" customFormat="1" ht="12" customHeight="1">
      <c r="A51" s="126" t="s">
        <v>125</v>
      </c>
      <c r="B51" s="130">
        <f>SUM(B47:B49)</f>
        <v>0</v>
      </c>
      <c r="C51" s="131">
        <f>SUM(C47:C49)</f>
        <v>0</v>
      </c>
      <c r="D51" s="141">
        <f>'1 melléklet'!X50</f>
        <v>453013</v>
      </c>
      <c r="E51" s="141">
        <f>'1 melléklet'!Y50</f>
        <v>0</v>
      </c>
      <c r="F51" s="141">
        <f>'1 melléklet'!Z50</f>
        <v>453013</v>
      </c>
      <c r="G51" s="158"/>
    </row>
    <row r="52" spans="1:7" s="148" customFormat="1" ht="12" customHeight="1">
      <c r="A52" s="10" t="s">
        <v>19</v>
      </c>
      <c r="B52" s="162" t="e">
        <f>B18+B43</f>
        <v>#VALUE!</v>
      </c>
      <c r="C52" s="163" t="e">
        <f>C18+C43</f>
        <v>#VALUE!</v>
      </c>
      <c r="D52" s="147">
        <f>'1 melléklet'!X51</f>
        <v>163499</v>
      </c>
      <c r="E52" s="147">
        <f>'1 melléklet'!Y51</f>
        <v>0</v>
      </c>
      <c r="F52" s="147">
        <f>'1 melléklet'!Z51</f>
        <v>163499</v>
      </c>
      <c r="G52" s="164"/>
    </row>
    <row r="53" spans="1:7" s="148" customFormat="1" ht="12" customHeight="1">
      <c r="A53" s="10" t="s">
        <v>20</v>
      </c>
      <c r="B53" s="162" t="e">
        <f>B51+B30</f>
        <v>#VALUE!</v>
      </c>
      <c r="C53" s="163" t="e">
        <f>C51+C30</f>
        <v>#VALUE!</v>
      </c>
      <c r="D53" s="147">
        <f>'1 melléklet'!X52</f>
        <v>3249</v>
      </c>
      <c r="E53" s="147">
        <f>'1 melléklet'!Y52</f>
        <v>0</v>
      </c>
      <c r="F53" s="147">
        <f>'1 melléklet'!Z52</f>
        <v>3249</v>
      </c>
      <c r="G53" s="164"/>
    </row>
    <row r="54" spans="1:7" s="67" customFormat="1" ht="12" customHeight="1">
      <c r="A54" s="10" t="s">
        <v>21</v>
      </c>
      <c r="B54" s="149" t="e">
        <f>B52-B53</f>
        <v>#VALUE!</v>
      </c>
      <c r="C54" s="149" t="e">
        <f>C52-C53</f>
        <v>#VALUE!</v>
      </c>
      <c r="D54" s="147">
        <f>'1 melléklet'!X53</f>
        <v>175799</v>
      </c>
      <c r="E54" s="147">
        <f>'1 melléklet'!Y53</f>
        <v>0</v>
      </c>
      <c r="F54" s="147">
        <f>'1 melléklet'!Z53</f>
        <v>175799</v>
      </c>
      <c r="G54" s="155"/>
    </row>
    <row r="55" spans="1:7" s="67" customFormat="1" ht="12" customHeight="1">
      <c r="A55" s="10" t="s">
        <v>22</v>
      </c>
      <c r="B55" s="149"/>
      <c r="C55" s="149"/>
      <c r="D55" s="147">
        <f>'1 melléklet'!X54</f>
        <v>104633</v>
      </c>
      <c r="E55" s="147">
        <f>'1 melléklet'!Y54</f>
        <v>0</v>
      </c>
      <c r="F55" s="147">
        <f>'1 melléklet'!Z54</f>
        <v>104633</v>
      </c>
      <c r="G55" s="155"/>
    </row>
    <row r="56" spans="1:7" s="67" customFormat="1" ht="12" customHeight="1">
      <c r="A56" s="10" t="s">
        <v>27</v>
      </c>
      <c r="B56" s="149"/>
      <c r="C56" s="149"/>
      <c r="D56" s="147">
        <f>'1 melléklet'!X55</f>
        <v>2311</v>
      </c>
      <c r="E56" s="147">
        <f>'1 melléklet'!Y55</f>
        <v>0</v>
      </c>
      <c r="F56" s="147">
        <f>'1 melléklet'!Z55</f>
        <v>2311</v>
      </c>
      <c r="G56" s="155"/>
    </row>
    <row r="57" spans="1:7" s="67" customFormat="1" ht="12" customHeight="1">
      <c r="A57" s="10" t="s">
        <v>28</v>
      </c>
      <c r="B57" s="149"/>
      <c r="C57" s="149"/>
      <c r="D57" s="147">
        <f>'1 melléklet'!X56</f>
        <v>3522</v>
      </c>
      <c r="E57" s="147">
        <f>'1 melléklet'!Y56</f>
        <v>0</v>
      </c>
      <c r="F57" s="147">
        <f>'1 melléklet'!Z56</f>
        <v>3522</v>
      </c>
      <c r="G57" s="155"/>
    </row>
    <row r="58" spans="1:7" s="66" customFormat="1" ht="12" customHeight="1">
      <c r="A58" s="126" t="s">
        <v>29</v>
      </c>
      <c r="B58" s="139"/>
      <c r="C58" s="139"/>
      <c r="D58" s="141">
        <f>'1 melléklet'!X57</f>
        <v>259952</v>
      </c>
      <c r="E58" s="141">
        <f>'1 melléklet'!Y57</f>
        <v>963</v>
      </c>
      <c r="F58" s="141">
        <f>'1 melléklet'!Z57</f>
        <v>260915</v>
      </c>
      <c r="G58" s="156"/>
    </row>
    <row r="59" spans="1:7" s="67" customFormat="1" ht="12" customHeight="1">
      <c r="A59" s="10" t="s">
        <v>49</v>
      </c>
      <c r="B59" s="149"/>
      <c r="C59" s="149"/>
      <c r="D59" s="147">
        <f>'1 melléklet'!X58</f>
        <v>14841</v>
      </c>
      <c r="E59" s="147">
        <f>'1 melléklet'!Y58</f>
        <v>0</v>
      </c>
      <c r="F59" s="147">
        <f>'1 melléklet'!Z58</f>
        <v>14841</v>
      </c>
      <c r="G59" s="155"/>
    </row>
    <row r="60" spans="1:7" s="66" customFormat="1" ht="12" customHeight="1">
      <c r="A60" s="126" t="s">
        <v>30</v>
      </c>
      <c r="B60" s="139"/>
      <c r="C60" s="139"/>
      <c r="D60" s="141">
        <f>'1 melléklet'!X59</f>
        <v>0</v>
      </c>
      <c r="E60" s="141">
        <f>'1 melléklet'!Y59</f>
        <v>4787</v>
      </c>
      <c r="F60" s="141">
        <f>'1 melléklet'!Z59</f>
        <v>4787</v>
      </c>
      <c r="G60" s="156"/>
    </row>
    <row r="61" spans="1:7" s="66" customFormat="1" ht="12" customHeight="1">
      <c r="A61" s="126" t="s">
        <v>31</v>
      </c>
      <c r="B61" s="139"/>
      <c r="C61" s="139"/>
      <c r="D61" s="141">
        <f>'1 melléklet'!X60</f>
        <v>0</v>
      </c>
      <c r="E61" s="141">
        <f>'1 melléklet'!Y60</f>
        <v>14589</v>
      </c>
      <c r="F61" s="141">
        <f>'1 melléklet'!Z60</f>
        <v>14589</v>
      </c>
      <c r="G61" s="156"/>
    </row>
    <row r="62" spans="1:7" s="66" customFormat="1" ht="12" customHeight="1">
      <c r="A62" s="140" t="s">
        <v>126</v>
      </c>
      <c r="B62" s="139"/>
      <c r="C62" s="139"/>
      <c r="D62" s="142">
        <f>'1 melléklet'!X61</f>
        <v>1144321</v>
      </c>
      <c r="E62" s="142">
        <f>'1 melléklet'!Y61</f>
        <v>14604</v>
      </c>
      <c r="F62" s="142">
        <f>'1 melléklet'!Z61</f>
        <v>1158925</v>
      </c>
      <c r="G62" s="156"/>
    </row>
    <row r="63" spans="1:7" s="66" customFormat="1" ht="12" customHeight="1">
      <c r="A63" s="126" t="s">
        <v>32</v>
      </c>
      <c r="B63" s="139"/>
      <c r="C63" s="139"/>
      <c r="D63" s="141">
        <f>'1 melléklet'!X62</f>
        <v>0</v>
      </c>
      <c r="E63" s="141">
        <f>'1 melléklet'!Y62</f>
        <v>0</v>
      </c>
      <c r="F63" s="141">
        <f>'1 melléklet'!Z62</f>
        <v>0</v>
      </c>
      <c r="G63" s="156"/>
    </row>
    <row r="64" spans="1:7" s="66" customFormat="1" ht="12" customHeight="1">
      <c r="A64" s="126" t="s">
        <v>34</v>
      </c>
      <c r="B64" s="139"/>
      <c r="C64" s="139"/>
      <c r="D64" s="141">
        <f>'1 melléklet'!X63</f>
        <v>19579</v>
      </c>
      <c r="E64" s="141">
        <f>'1 melléklet'!Y63</f>
        <v>0</v>
      </c>
      <c r="F64" s="141">
        <f>'1 melléklet'!Z63</f>
        <v>19579</v>
      </c>
      <c r="G64" s="156"/>
    </row>
    <row r="65" spans="1:7" s="67" customFormat="1" ht="12" customHeight="1">
      <c r="A65" s="10" t="s">
        <v>35</v>
      </c>
      <c r="B65" s="149"/>
      <c r="C65" s="149"/>
      <c r="D65" s="147">
        <f>'1 melléklet'!X64</f>
        <v>19139</v>
      </c>
      <c r="E65" s="147">
        <f>'1 melléklet'!Y64</f>
        <v>0</v>
      </c>
      <c r="F65" s="147">
        <f>'1 melléklet'!Z64</f>
        <v>19139</v>
      </c>
      <c r="G65" s="155"/>
    </row>
    <row r="66" spans="1:7" s="67" customFormat="1" ht="12" customHeight="1">
      <c r="A66" s="10" t="s">
        <v>36</v>
      </c>
      <c r="B66" s="149"/>
      <c r="C66" s="149"/>
      <c r="D66" s="147">
        <f>'1 melléklet'!X65</f>
        <v>440</v>
      </c>
      <c r="E66" s="147">
        <f>'1 melléklet'!Y65</f>
        <v>0</v>
      </c>
      <c r="F66" s="147">
        <f>'1 melléklet'!Z65</f>
        <v>440</v>
      </c>
      <c r="G66" s="155"/>
    </row>
    <row r="67" spans="1:7" s="67" customFormat="1" ht="12" customHeight="1">
      <c r="A67" s="10" t="s">
        <v>37</v>
      </c>
      <c r="B67" s="149"/>
      <c r="C67" s="149"/>
      <c r="D67" s="147">
        <f>'1 melléklet'!X66</f>
        <v>0</v>
      </c>
      <c r="E67" s="147">
        <f>'1 melléklet'!Y66</f>
        <v>0</v>
      </c>
      <c r="F67" s="147">
        <f>'1 melléklet'!Z66</f>
        <v>0</v>
      </c>
      <c r="G67" s="155"/>
    </row>
    <row r="68" spans="1:7" s="66" customFormat="1" ht="12" customHeight="1">
      <c r="A68" s="126" t="s">
        <v>38</v>
      </c>
      <c r="B68" s="139"/>
      <c r="C68" s="139"/>
      <c r="D68" s="141">
        <f>'1 melléklet'!X67</f>
        <v>777153</v>
      </c>
      <c r="E68" s="141">
        <f>'1 melléklet'!Y67</f>
        <v>0</v>
      </c>
      <c r="F68" s="141">
        <f>'1 melléklet'!Z67</f>
        <v>777153</v>
      </c>
      <c r="G68" s="156"/>
    </row>
    <row r="69" spans="1:7" s="66" customFormat="1" ht="12" customHeight="1">
      <c r="A69" s="126" t="s">
        <v>77</v>
      </c>
      <c r="B69" s="139"/>
      <c r="C69" s="139"/>
      <c r="D69" s="141">
        <f>'1 melléklet'!X68</f>
        <v>19259</v>
      </c>
      <c r="E69" s="141">
        <f>'1 melléklet'!Y68</f>
        <v>0</v>
      </c>
      <c r="F69" s="141">
        <f>'1 melléklet'!Z68</f>
        <v>19259</v>
      </c>
      <c r="G69" s="156"/>
    </row>
    <row r="70" spans="1:7" s="66" customFormat="1" ht="12" customHeight="1">
      <c r="A70" s="133" t="s">
        <v>39</v>
      </c>
      <c r="B70" s="139"/>
      <c r="C70" s="139"/>
      <c r="D70" s="142">
        <f>'1 melléklet'!X69</f>
        <v>815991</v>
      </c>
      <c r="E70" s="142">
        <f>'1 melléklet'!Y69</f>
        <v>0</v>
      </c>
      <c r="F70" s="142">
        <f>'1 melléklet'!Z69</f>
        <v>815991</v>
      </c>
      <c r="G70" s="156"/>
    </row>
    <row r="71" spans="1:7" s="66" customFormat="1" ht="12" customHeight="1">
      <c r="A71" s="126" t="s">
        <v>43</v>
      </c>
      <c r="B71" s="139"/>
      <c r="C71" s="139"/>
      <c r="D71" s="141">
        <f>'1 melléklet'!X70</f>
        <v>0</v>
      </c>
      <c r="E71" s="141">
        <f>'1 melléklet'!Y70</f>
        <v>0</v>
      </c>
      <c r="F71" s="141">
        <f>'1 melléklet'!Z70</f>
        <v>0</v>
      </c>
      <c r="G71" s="156"/>
    </row>
    <row r="72" spans="1:7" s="67" customFormat="1" ht="12" customHeight="1">
      <c r="A72" s="10" t="s">
        <v>42</v>
      </c>
      <c r="B72" s="149"/>
      <c r="C72" s="149"/>
      <c r="D72" s="147">
        <f>'1 melléklet'!X71</f>
        <v>691874</v>
      </c>
      <c r="E72" s="147">
        <f>'1 melléklet'!Y71</f>
        <v>26822</v>
      </c>
      <c r="F72" s="147">
        <f>'1 melléklet'!Z71</f>
        <v>718696</v>
      </c>
      <c r="G72" s="155"/>
    </row>
    <row r="73" spans="1:7" s="67" customFormat="1" ht="12" customHeight="1">
      <c r="A73" s="10" t="s">
        <v>44</v>
      </c>
      <c r="B73" s="149"/>
      <c r="C73" s="149"/>
      <c r="D73" s="147">
        <f>'1 melléklet'!X72</f>
        <v>467701</v>
      </c>
      <c r="E73" s="147">
        <f>'1 melléklet'!Y72</f>
        <v>0</v>
      </c>
      <c r="F73" s="147">
        <f>'1 melléklet'!Z72</f>
        <v>467701</v>
      </c>
      <c r="G73" s="155"/>
    </row>
    <row r="74" spans="1:7" s="67" customFormat="1" ht="12" customHeight="1">
      <c r="A74" s="10" t="s">
        <v>45</v>
      </c>
      <c r="B74" s="149"/>
      <c r="C74" s="149"/>
      <c r="D74" s="147">
        <f>'1 melléklet'!X73</f>
        <v>0</v>
      </c>
      <c r="E74" s="147">
        <f>'1 melléklet'!Y73</f>
        <v>26172</v>
      </c>
      <c r="F74" s="147">
        <f>'1 melléklet'!Z73</f>
        <v>26172</v>
      </c>
      <c r="G74" s="155"/>
    </row>
    <row r="75" spans="1:7" s="67" customFormat="1" ht="12" customHeight="1">
      <c r="A75" s="10" t="s">
        <v>46</v>
      </c>
      <c r="B75" s="149"/>
      <c r="C75" s="149"/>
      <c r="D75" s="147">
        <f>'1 melléklet'!X74</f>
        <v>224173</v>
      </c>
      <c r="E75" s="147">
        <f>'1 melléklet'!Y74</f>
        <v>650</v>
      </c>
      <c r="F75" s="147">
        <f>'1 melléklet'!Z74</f>
        <v>224823</v>
      </c>
      <c r="G75" s="155"/>
    </row>
    <row r="76" spans="1:7" s="67" customFormat="1" ht="12" customHeight="1">
      <c r="A76" s="10" t="s">
        <v>47</v>
      </c>
      <c r="B76" s="149"/>
      <c r="C76" s="149"/>
      <c r="D76" s="147">
        <f>'1 melléklet'!X75</f>
        <v>0</v>
      </c>
      <c r="E76" s="147">
        <f>'1 melléklet'!Y75</f>
        <v>0</v>
      </c>
      <c r="F76" s="147">
        <f>'1 melléklet'!Z75</f>
        <v>0</v>
      </c>
      <c r="G76" s="155"/>
    </row>
    <row r="77" spans="1:7" s="66" customFormat="1" ht="12" customHeight="1">
      <c r="A77" s="133" t="s">
        <v>128</v>
      </c>
      <c r="B77" s="139"/>
      <c r="C77" s="139"/>
      <c r="D77" s="142">
        <f>'1 melléklet'!X76</f>
        <v>691874</v>
      </c>
      <c r="E77" s="142">
        <f>'1 melléklet'!Y76</f>
        <v>26822</v>
      </c>
      <c r="F77" s="142">
        <f>'1 melléklet'!Z76</f>
        <v>718696</v>
      </c>
      <c r="G77" s="156"/>
    </row>
    <row r="78" spans="1:7" s="66" customFormat="1" ht="12" customHeight="1">
      <c r="A78" s="134" t="s">
        <v>105</v>
      </c>
      <c r="B78" s="139"/>
      <c r="C78" s="139"/>
      <c r="D78" s="141">
        <f>'1 melléklet'!X77</f>
        <v>0</v>
      </c>
      <c r="E78" s="141">
        <f>'1 melléklet'!Y77</f>
        <v>0</v>
      </c>
      <c r="F78" s="141">
        <f>'1 melléklet'!Z77</f>
        <v>0</v>
      </c>
      <c r="G78" s="156"/>
    </row>
    <row r="79" spans="1:7" s="66" customFormat="1" ht="12" customHeight="1">
      <c r="A79" s="59" t="s">
        <v>78</v>
      </c>
      <c r="B79" s="139"/>
      <c r="C79" s="139"/>
      <c r="D79" s="141">
        <f>'1 melléklet'!X78</f>
        <v>70</v>
      </c>
      <c r="E79" s="141">
        <f>'1 melléklet'!Y78</f>
        <v>0</v>
      </c>
      <c r="F79" s="141">
        <f>'1 melléklet'!Z78</f>
        <v>70</v>
      </c>
      <c r="G79" s="156"/>
    </row>
    <row r="80" spans="1:7" s="66" customFormat="1" ht="12" customHeight="1">
      <c r="A80" s="59" t="s">
        <v>79</v>
      </c>
      <c r="B80" s="139"/>
      <c r="C80" s="139"/>
      <c r="D80" s="141">
        <f>'1 melléklet'!X79</f>
        <v>2554</v>
      </c>
      <c r="E80" s="141">
        <f>'1 melléklet'!Y79</f>
        <v>0</v>
      </c>
      <c r="F80" s="141">
        <f>'1 melléklet'!Z79</f>
        <v>2554</v>
      </c>
      <c r="G80" s="156"/>
    </row>
    <row r="81" spans="1:7" s="66" customFormat="1" ht="12" customHeight="1">
      <c r="A81" s="135" t="s">
        <v>40</v>
      </c>
      <c r="B81" s="139"/>
      <c r="C81" s="139"/>
      <c r="D81" s="141">
        <f>'1 melléklet'!X80</f>
        <v>2624</v>
      </c>
      <c r="E81" s="141">
        <f>'1 melléklet'!Y80</f>
        <v>0</v>
      </c>
      <c r="F81" s="141">
        <f>'1 melléklet'!Z80</f>
        <v>2624</v>
      </c>
      <c r="G81" s="156"/>
    </row>
    <row r="82" spans="1:7" s="66" customFormat="1" ht="12" customHeight="1">
      <c r="A82" s="133" t="s">
        <v>48</v>
      </c>
      <c r="B82" s="139"/>
      <c r="C82" s="139"/>
      <c r="D82" s="142">
        <f>'1 melléklet'!X81</f>
        <v>2654810</v>
      </c>
      <c r="E82" s="142">
        <f>'1 melléklet'!Y81</f>
        <v>41426</v>
      </c>
      <c r="F82" s="142">
        <f>'1 melléklet'!Z81</f>
        <v>2696236</v>
      </c>
      <c r="G82" s="156"/>
    </row>
    <row r="83" spans="1:7" s="66" customFormat="1" ht="12" customHeight="1">
      <c r="A83" s="126" t="s">
        <v>169</v>
      </c>
      <c r="B83" s="139"/>
      <c r="C83" s="139"/>
      <c r="D83" s="141">
        <f>'1 melléklet'!X82</f>
        <v>0</v>
      </c>
      <c r="E83" s="141">
        <f>'1 melléklet'!Y82</f>
        <v>0</v>
      </c>
      <c r="F83" s="141">
        <f>'1 melléklet'!Z82</f>
        <v>0</v>
      </c>
      <c r="G83" s="156"/>
    </row>
    <row r="84" spans="1:7" s="66" customFormat="1" ht="12" customHeight="1">
      <c r="A84" s="126" t="s">
        <v>70</v>
      </c>
      <c r="B84" s="139"/>
      <c r="C84" s="139"/>
      <c r="D84" s="141">
        <f>'1 melléklet'!X83</f>
        <v>216572</v>
      </c>
      <c r="E84" s="141">
        <f>'1 melléklet'!Y83</f>
        <v>0</v>
      </c>
      <c r="F84" s="141">
        <f>'1 melléklet'!Z83</f>
        <v>216572</v>
      </c>
      <c r="G84" s="156"/>
    </row>
    <row r="85" spans="1:7" s="66" customFormat="1" ht="12" customHeight="1">
      <c r="A85" s="126" t="s">
        <v>71</v>
      </c>
      <c r="B85" s="139"/>
      <c r="C85" s="139"/>
      <c r="D85" s="141">
        <f>'1 melléklet'!X84</f>
        <v>23335</v>
      </c>
      <c r="E85" s="141">
        <f>'1 melléklet'!Y84</f>
        <v>0</v>
      </c>
      <c r="F85" s="141">
        <f>'1 melléklet'!Z84</f>
        <v>23335</v>
      </c>
      <c r="G85" s="156"/>
    </row>
    <row r="86" spans="1:7" s="66" customFormat="1" ht="12" customHeight="1">
      <c r="A86" s="126" t="s">
        <v>84</v>
      </c>
      <c r="B86" s="139"/>
      <c r="C86" s="139"/>
      <c r="D86" s="141">
        <f>'1 melléklet'!X85</f>
        <v>0</v>
      </c>
      <c r="E86" s="141">
        <f>'1 melléklet'!Y85</f>
        <v>0</v>
      </c>
      <c r="F86" s="141">
        <f>'1 melléklet'!Z85</f>
        <v>0</v>
      </c>
      <c r="G86" s="156"/>
    </row>
    <row r="87" spans="1:7" s="66" customFormat="1" ht="12" customHeight="1">
      <c r="A87" s="126" t="s">
        <v>85</v>
      </c>
      <c r="B87" s="139"/>
      <c r="C87" s="139"/>
      <c r="D87" s="141">
        <f>'1 melléklet'!X86</f>
        <v>0</v>
      </c>
      <c r="E87" s="141">
        <f>'1 melléklet'!Y86</f>
        <v>0</v>
      </c>
      <c r="F87" s="141">
        <f>'1 melléklet'!Z86</f>
        <v>0</v>
      </c>
      <c r="G87" s="156"/>
    </row>
    <row r="88" spans="1:7" s="66" customFormat="1" ht="12" customHeight="1">
      <c r="A88" s="126" t="s">
        <v>86</v>
      </c>
      <c r="B88" s="139"/>
      <c r="C88" s="139"/>
      <c r="D88" s="141">
        <f>'1 melléklet'!X87</f>
        <v>0</v>
      </c>
      <c r="E88" s="141">
        <f>'1 melléklet'!Y87</f>
        <v>0</v>
      </c>
      <c r="F88" s="141">
        <f>'1 melléklet'!Z87</f>
        <v>0</v>
      </c>
      <c r="G88" s="156"/>
    </row>
    <row r="89" spans="1:7" s="66" customFormat="1" ht="12" customHeight="1">
      <c r="A89" s="133" t="s">
        <v>176</v>
      </c>
      <c r="B89" s="139"/>
      <c r="C89" s="139"/>
      <c r="D89" s="142">
        <f>'1 melléklet'!X88</f>
        <v>239907</v>
      </c>
      <c r="E89" s="142">
        <f>'1 melléklet'!Y88</f>
        <v>0</v>
      </c>
      <c r="F89" s="142">
        <f>'1 melléklet'!Z88</f>
        <v>239907</v>
      </c>
      <c r="G89" s="156"/>
    </row>
    <row r="90" spans="1:7" s="66" customFormat="1" ht="12" customHeight="1">
      <c r="A90" s="133" t="s">
        <v>87</v>
      </c>
      <c r="B90" s="139"/>
      <c r="C90" s="139"/>
      <c r="D90" s="142">
        <f>'1 melléklet'!X89</f>
        <v>2894717</v>
      </c>
      <c r="E90" s="142">
        <f>'1 melléklet'!Y89</f>
        <v>41426</v>
      </c>
      <c r="F90" s="142">
        <f>'1 melléklet'!Z89</f>
        <v>2936143</v>
      </c>
      <c r="G90" s="156"/>
    </row>
    <row r="91" spans="1:7" s="66" customFormat="1" ht="12" customHeight="1">
      <c r="A91" s="140" t="s">
        <v>133</v>
      </c>
      <c r="B91" s="139"/>
      <c r="C91" s="139"/>
      <c r="D91" s="142">
        <f>'1 melléklet'!X90</f>
        <v>12090</v>
      </c>
      <c r="E91" s="142">
        <f>'1 melléklet'!Y90</f>
        <v>1613</v>
      </c>
      <c r="F91" s="142">
        <f>'1 melléklet'!Z90</f>
        <v>13703</v>
      </c>
      <c r="G91" s="156"/>
    </row>
    <row r="92" spans="1:7" s="66" customFormat="1" ht="12" customHeight="1">
      <c r="A92" s="126" t="s">
        <v>72</v>
      </c>
      <c r="B92" s="139"/>
      <c r="C92" s="139"/>
      <c r="D92" s="141">
        <f>'1 melléklet'!X91</f>
        <v>12090</v>
      </c>
      <c r="E92" s="141">
        <f>'1 melléklet'!Y91</f>
        <v>1613</v>
      </c>
      <c r="F92" s="141">
        <f>'1 melléklet'!Z91</f>
        <v>13703</v>
      </c>
      <c r="G92" s="156"/>
    </row>
    <row r="93" spans="1:7" s="66" customFormat="1" ht="12" customHeight="1">
      <c r="A93" s="126" t="s">
        <v>80</v>
      </c>
      <c r="B93" s="139"/>
      <c r="C93" s="139"/>
      <c r="D93" s="141"/>
      <c r="E93" s="141"/>
      <c r="F93" s="141"/>
      <c r="G93" s="156"/>
    </row>
    <row r="94" spans="1:7" s="66" customFormat="1" ht="12" customHeight="1">
      <c r="A94" s="133" t="s">
        <v>88</v>
      </c>
      <c r="B94" s="139"/>
      <c r="C94" s="139"/>
      <c r="D94" s="141">
        <f>'1 melléklet'!X93</f>
        <v>0</v>
      </c>
      <c r="E94" s="141">
        <f>'1 melléklet'!Y93</f>
        <v>0</v>
      </c>
      <c r="F94" s="141">
        <f>'1 melléklet'!Z93</f>
        <v>0</v>
      </c>
      <c r="G94" s="156"/>
    </row>
    <row r="95" spans="1:7" s="66" customFormat="1" ht="12" customHeight="1">
      <c r="A95" s="133" t="s">
        <v>104</v>
      </c>
      <c r="B95" s="139"/>
      <c r="C95" s="139"/>
      <c r="D95" s="142">
        <f>'1 melléklet'!X94</f>
        <v>2906807</v>
      </c>
      <c r="E95" s="142">
        <f>'1 melléklet'!Y94</f>
        <v>43039</v>
      </c>
      <c r="F95" s="142">
        <f>'1 melléklet'!Z94</f>
        <v>2949846</v>
      </c>
      <c r="G95" s="156"/>
    </row>
    <row r="96" spans="1:7" s="66" customFormat="1" ht="3" customHeight="1">
      <c r="A96" s="133"/>
      <c r="B96" s="139"/>
      <c r="C96" s="139"/>
      <c r="D96" s="142"/>
      <c r="E96" s="142"/>
      <c r="F96" s="142"/>
      <c r="G96" s="156"/>
    </row>
    <row r="97" spans="1:7" s="66" customFormat="1" ht="12" customHeight="1">
      <c r="A97" s="140" t="s">
        <v>92</v>
      </c>
      <c r="B97" s="139"/>
      <c r="C97" s="139"/>
      <c r="D97" s="142">
        <f>D82-D30</f>
        <v>-171687</v>
      </c>
      <c r="E97" s="142">
        <f>E82-E30</f>
        <v>-24783</v>
      </c>
      <c r="F97" s="142">
        <f>F82-F30</f>
        <v>-196470</v>
      </c>
      <c r="G97" s="156"/>
    </row>
    <row r="98" spans="1:7" s="66" customFormat="1" ht="12" customHeight="1">
      <c r="A98" s="144" t="s">
        <v>91</v>
      </c>
      <c r="B98" s="139"/>
      <c r="C98" s="139"/>
      <c r="D98" s="141">
        <v>-171687</v>
      </c>
      <c r="E98" s="141">
        <v>-24783</v>
      </c>
      <c r="F98" s="141">
        <v>-196470</v>
      </c>
      <c r="G98" s="156"/>
    </row>
    <row r="99" spans="1:7" s="66" customFormat="1" ht="12" customHeight="1">
      <c r="A99" s="144" t="s">
        <v>90</v>
      </c>
      <c r="B99" s="139"/>
      <c r="C99" s="139"/>
      <c r="D99" s="141"/>
      <c r="E99" s="141"/>
      <c r="F99" s="129">
        <v>0</v>
      </c>
      <c r="G99" s="156"/>
    </row>
    <row r="100" spans="1:7" s="66" customFormat="1" ht="12" customHeight="1">
      <c r="A100" s="145" t="s">
        <v>93</v>
      </c>
      <c r="B100" s="139"/>
      <c r="C100" s="139"/>
      <c r="D100" s="142">
        <f>D97+D91-D42</f>
        <v>-203910</v>
      </c>
      <c r="E100" s="142">
        <f>E97+E91-E42</f>
        <v>0</v>
      </c>
      <c r="F100" s="142">
        <f>F97+F91-F42</f>
        <v>-203910</v>
      </c>
      <c r="G100" s="156"/>
    </row>
    <row r="101" spans="1:7" s="66" customFormat="1" ht="12" customHeight="1">
      <c r="A101" s="146" t="s">
        <v>94</v>
      </c>
      <c r="B101" s="139"/>
      <c r="C101" s="139"/>
      <c r="D101" s="142">
        <f>D89-D37</f>
        <v>203910</v>
      </c>
      <c r="E101" s="142">
        <f>E89-E37</f>
        <v>0</v>
      </c>
      <c r="F101" s="142">
        <f>F89-F37</f>
        <v>203910</v>
      </c>
      <c r="G101" s="156"/>
    </row>
    <row r="102" spans="1:7" s="66" customFormat="1" ht="12" customHeight="1">
      <c r="A102" s="146" t="s">
        <v>95</v>
      </c>
      <c r="B102" s="139"/>
      <c r="C102" s="139"/>
      <c r="D102" s="129">
        <v>0</v>
      </c>
      <c r="E102" s="129">
        <v>0</v>
      </c>
      <c r="F102" s="129">
        <v>0</v>
      </c>
      <c r="G102" s="156"/>
    </row>
  </sheetData>
  <mergeCells count="4">
    <mergeCell ref="B1:C1"/>
    <mergeCell ref="D5:F5"/>
    <mergeCell ref="A2:F2"/>
    <mergeCell ref="A3:F3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33"/>
  </sheetPr>
  <dimension ref="A1:AE1854"/>
  <sheetViews>
    <sheetView view="pageBreakPreview" zoomScale="135" zoomScaleNormal="135" zoomScaleSheetLayoutView="135" workbookViewId="0" topLeftCell="A31">
      <selection activeCell="D47" sqref="D47"/>
    </sheetView>
  </sheetViews>
  <sheetFormatPr defaultColWidth="9.00390625" defaultRowHeight="12.75"/>
  <cols>
    <col min="1" max="1" width="61.00390625" style="45" customWidth="1"/>
    <col min="2" max="4" width="12.75390625" style="45" customWidth="1"/>
    <col min="5" max="14" width="9.75390625" style="76" customWidth="1"/>
    <col min="15" max="31" width="9.125" style="77" customWidth="1"/>
  </cols>
  <sheetData>
    <row r="1" spans="1:4" ht="15">
      <c r="A1" s="203" t="s">
        <v>148</v>
      </c>
      <c r="B1" s="203"/>
      <c r="C1" s="203"/>
      <c r="D1" s="203"/>
    </row>
    <row r="2" spans="1:4" ht="15.75" hidden="1">
      <c r="A2" s="52"/>
      <c r="B2" s="52"/>
      <c r="C2" s="52"/>
      <c r="D2" s="52"/>
    </row>
    <row r="3" spans="1:4" ht="20.25" customHeight="1">
      <c r="A3" s="204" t="s">
        <v>81</v>
      </c>
      <c r="B3" s="204"/>
      <c r="C3" s="204"/>
      <c r="D3" s="204"/>
    </row>
    <row r="4" spans="1:10" ht="15.75">
      <c r="A4" s="205" t="s">
        <v>184</v>
      </c>
      <c r="B4" s="205"/>
      <c r="C4" s="205"/>
      <c r="D4" s="205"/>
      <c r="E4" s="231" t="s">
        <v>175</v>
      </c>
      <c r="F4" s="231"/>
      <c r="G4" s="231"/>
      <c r="H4" s="231"/>
      <c r="I4" s="231"/>
      <c r="J4" s="231"/>
    </row>
    <row r="5" spans="1:10" ht="0.75" customHeight="1">
      <c r="A5" s="52"/>
      <c r="B5" s="52"/>
      <c r="C5" s="52"/>
      <c r="D5" s="52"/>
      <c r="E5" s="231"/>
      <c r="F5" s="231"/>
      <c r="G5" s="231"/>
      <c r="H5" s="231"/>
      <c r="I5" s="231"/>
      <c r="J5" s="231"/>
    </row>
    <row r="6" spans="1:4" ht="15.75" hidden="1">
      <c r="A6" s="53" t="s">
        <v>115</v>
      </c>
      <c r="B6" s="52"/>
      <c r="C6" s="52"/>
      <c r="D6" s="52"/>
    </row>
    <row r="7" spans="1:11" ht="15.75">
      <c r="A7" s="52"/>
      <c r="B7" s="54"/>
      <c r="C7" s="54"/>
      <c r="D7" s="54" t="s">
        <v>116</v>
      </c>
      <c r="K7" s="76" t="s">
        <v>115</v>
      </c>
    </row>
    <row r="8" spans="1:31" s="55" customFormat="1" ht="25.5">
      <c r="A8" s="74" t="s">
        <v>150</v>
      </c>
      <c r="B8" s="75" t="s">
        <v>56</v>
      </c>
      <c r="C8" s="75" t="s">
        <v>23</v>
      </c>
      <c r="D8" s="75" t="s">
        <v>58</v>
      </c>
      <c r="E8" s="78" t="s">
        <v>151</v>
      </c>
      <c r="F8" s="79" t="s">
        <v>152</v>
      </c>
      <c r="G8" s="79" t="s">
        <v>153</v>
      </c>
      <c r="H8" s="79" t="s">
        <v>154</v>
      </c>
      <c r="I8" s="79" t="s">
        <v>155</v>
      </c>
      <c r="J8" s="79" t="s">
        <v>156</v>
      </c>
      <c r="K8" s="79" t="s">
        <v>157</v>
      </c>
      <c r="L8" s="79" t="s">
        <v>158</v>
      </c>
      <c r="M8" s="79" t="s">
        <v>159</v>
      </c>
      <c r="N8" s="79" t="s">
        <v>160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14" ht="25.5" customHeight="1">
      <c r="A9" s="181" t="s">
        <v>26</v>
      </c>
      <c r="B9" s="182">
        <v>696975</v>
      </c>
      <c r="C9" s="182"/>
      <c r="D9" s="182">
        <f>B9+C9</f>
        <v>696975</v>
      </c>
      <c r="E9" s="175"/>
      <c r="F9" s="81"/>
      <c r="G9" s="81"/>
      <c r="H9" s="81"/>
      <c r="I9" s="81"/>
      <c r="J9" s="81"/>
      <c r="K9" s="81"/>
      <c r="L9" s="81"/>
      <c r="M9" s="81"/>
      <c r="N9" s="81"/>
    </row>
    <row r="10" spans="1:14" ht="19.5" customHeight="1">
      <c r="A10" s="181" t="s">
        <v>24</v>
      </c>
      <c r="B10" s="182">
        <v>18828</v>
      </c>
      <c r="C10" s="182"/>
      <c r="D10" s="182">
        <f>B10+C10</f>
        <v>18828</v>
      </c>
      <c r="E10" s="175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8.75" customHeight="1">
      <c r="A11" s="181" t="s">
        <v>25</v>
      </c>
      <c r="B11" s="182">
        <v>10616</v>
      </c>
      <c r="C11" s="182"/>
      <c r="D11" s="182">
        <f>B11+C11</f>
        <v>10616</v>
      </c>
      <c r="E11" s="175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9.75" customHeight="1" hidden="1">
      <c r="A12" s="202"/>
      <c r="B12" s="202"/>
      <c r="C12" s="86"/>
      <c r="D12" s="81"/>
      <c r="E12" s="175"/>
      <c r="F12" s="81"/>
      <c r="G12" s="81"/>
      <c r="H12" s="81"/>
      <c r="I12" s="81"/>
      <c r="J12" s="81"/>
      <c r="K12" s="81"/>
      <c r="L12" s="81"/>
      <c r="M12" s="81"/>
      <c r="N12" s="81"/>
    </row>
    <row r="13" spans="1:31" s="44" customFormat="1" ht="20.25" customHeight="1">
      <c r="A13" s="183" t="s">
        <v>5</v>
      </c>
      <c r="B13" s="184">
        <f>SUM(B9:B11)</f>
        <v>726419</v>
      </c>
      <c r="C13" s="184">
        <f>SUM(C9:C12)</f>
        <v>0</v>
      </c>
      <c r="D13" s="184">
        <f>B13+C13</f>
        <v>726419</v>
      </c>
      <c r="E13" s="176"/>
      <c r="F13" s="82"/>
      <c r="G13" s="82"/>
      <c r="H13" s="82"/>
      <c r="I13" s="82"/>
      <c r="J13" s="82"/>
      <c r="K13" s="82"/>
      <c r="L13" s="82"/>
      <c r="M13" s="82"/>
      <c r="N13" s="82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1:14" ht="21.75" customHeight="1">
      <c r="A14" s="189" t="s">
        <v>192</v>
      </c>
      <c r="B14" s="187"/>
      <c r="C14" s="187">
        <v>1600</v>
      </c>
      <c r="D14" s="187">
        <f>B14+C14</f>
        <v>1600</v>
      </c>
      <c r="E14" s="175"/>
      <c r="F14" s="81"/>
      <c r="G14" s="81"/>
      <c r="H14" s="81"/>
      <c r="I14" s="81"/>
      <c r="J14" s="81"/>
      <c r="K14" s="81"/>
      <c r="L14" s="81"/>
      <c r="M14" s="81"/>
      <c r="N14" s="81"/>
    </row>
    <row r="15" spans="1:31" s="44" customFormat="1" ht="21" customHeight="1">
      <c r="A15" s="183" t="s">
        <v>163</v>
      </c>
      <c r="B15" s="184">
        <f>SUM(B14)</f>
        <v>0</v>
      </c>
      <c r="C15" s="184">
        <f>SUM(C14:C14)</f>
        <v>1600</v>
      </c>
      <c r="D15" s="184">
        <f>B15+C15</f>
        <v>1600</v>
      </c>
      <c r="E15" s="176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s="57" customFormat="1" ht="8.25" customHeight="1">
      <c r="A16" s="200"/>
      <c r="B16" s="201"/>
      <c r="C16" s="201"/>
      <c r="D16" s="201"/>
      <c r="E16" s="177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14" ht="22.5" customHeight="1">
      <c r="A17" s="183" t="s">
        <v>161</v>
      </c>
      <c r="B17" s="184">
        <f>B13+B15</f>
        <v>726419</v>
      </c>
      <c r="C17" s="184">
        <f>C13+C15</f>
        <v>1600</v>
      </c>
      <c r="D17" s="184">
        <f>D13+D15</f>
        <v>728019</v>
      </c>
      <c r="E17" s="175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5.75" customHeight="1">
      <c r="A18" s="194"/>
      <c r="B18" s="194"/>
      <c r="C18" s="194"/>
      <c r="D18" s="194"/>
      <c r="E18" s="175"/>
      <c r="F18" s="81"/>
      <c r="G18" s="81"/>
      <c r="H18" s="81"/>
      <c r="I18" s="81"/>
      <c r="J18" s="81"/>
      <c r="K18" s="81"/>
      <c r="L18" s="81"/>
      <c r="M18" s="81"/>
      <c r="N18" s="81"/>
    </row>
    <row r="19" spans="1:31" s="56" customFormat="1" ht="26.25" customHeight="1">
      <c r="A19" s="74" t="s">
        <v>162</v>
      </c>
      <c r="B19" s="75" t="s">
        <v>56</v>
      </c>
      <c r="C19" s="75" t="s">
        <v>23</v>
      </c>
      <c r="D19" s="75" t="s">
        <v>58</v>
      </c>
      <c r="E19" s="178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14" ht="24.75" customHeight="1">
      <c r="A20" s="188" t="s">
        <v>106</v>
      </c>
      <c r="B20" s="187">
        <v>4800</v>
      </c>
      <c r="C20" s="187"/>
      <c r="D20" s="187">
        <f>B20+C20</f>
        <v>4800</v>
      </c>
      <c r="E20" s="175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24.75" customHeight="1">
      <c r="A21" s="188" t="s">
        <v>107</v>
      </c>
      <c r="B21" s="187">
        <v>865</v>
      </c>
      <c r="C21" s="187"/>
      <c r="D21" s="187">
        <f aca="true" t="shared" si="0" ref="D21:D43">B21+C21</f>
        <v>865</v>
      </c>
      <c r="E21" s="175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24.75" customHeight="1">
      <c r="A22" s="181" t="s">
        <v>26</v>
      </c>
      <c r="B22" s="187">
        <v>191250</v>
      </c>
      <c r="C22" s="187"/>
      <c r="D22" s="187">
        <f t="shared" si="0"/>
        <v>191250</v>
      </c>
      <c r="E22" s="175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24.75" customHeight="1">
      <c r="A23" s="181" t="s">
        <v>24</v>
      </c>
      <c r="B23" s="187">
        <v>400</v>
      </c>
      <c r="C23" s="187"/>
      <c r="D23" s="187">
        <f t="shared" si="0"/>
        <v>400</v>
      </c>
      <c r="E23" s="175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24.75" customHeight="1">
      <c r="A24" s="181" t="s">
        <v>25</v>
      </c>
      <c r="B24" s="187">
        <v>50</v>
      </c>
      <c r="C24" s="187"/>
      <c r="D24" s="187">
        <f t="shared" si="0"/>
        <v>50</v>
      </c>
      <c r="E24" s="175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24.75" customHeight="1">
      <c r="A25" s="188" t="s">
        <v>108</v>
      </c>
      <c r="B25" s="187">
        <v>1295</v>
      </c>
      <c r="C25" s="187"/>
      <c r="D25" s="187">
        <f t="shared" si="0"/>
        <v>1295</v>
      </c>
      <c r="E25" s="175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24.75" customHeight="1">
      <c r="A26" s="188" t="s">
        <v>83</v>
      </c>
      <c r="B26" s="187">
        <v>24408</v>
      </c>
      <c r="C26" s="187"/>
      <c r="D26" s="187">
        <f t="shared" si="0"/>
        <v>24408</v>
      </c>
      <c r="E26" s="175"/>
      <c r="F26" s="81"/>
      <c r="G26" s="81"/>
      <c r="H26" s="81"/>
      <c r="I26" s="81"/>
      <c r="J26" s="81"/>
      <c r="K26" s="81"/>
      <c r="L26" s="81"/>
      <c r="M26" s="81"/>
      <c r="N26" s="81"/>
    </row>
    <row r="27" spans="1:14" ht="24.75" customHeight="1">
      <c r="A27" s="188" t="s">
        <v>190</v>
      </c>
      <c r="B27" s="187"/>
      <c r="C27" s="187">
        <v>3500</v>
      </c>
      <c r="D27" s="187">
        <f t="shared" si="0"/>
        <v>3500</v>
      </c>
      <c r="E27" s="175"/>
      <c r="F27" s="81"/>
      <c r="G27" s="81"/>
      <c r="H27" s="81"/>
      <c r="I27" s="81"/>
      <c r="J27" s="81"/>
      <c r="K27" s="81"/>
      <c r="L27" s="81"/>
      <c r="M27" s="81"/>
      <c r="N27" s="81"/>
    </row>
    <row r="28" spans="1:31" s="152" customFormat="1" ht="24.75" customHeight="1">
      <c r="A28" s="183" t="s">
        <v>5</v>
      </c>
      <c r="B28" s="184">
        <f>SUM(B20:B26)</f>
        <v>223068</v>
      </c>
      <c r="C28" s="184">
        <f>SUM(C20:C27)</f>
        <v>3500</v>
      </c>
      <c r="D28" s="184">
        <f t="shared" si="0"/>
        <v>226568</v>
      </c>
      <c r="E28" s="179"/>
      <c r="F28" s="150"/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</row>
    <row r="29" spans="1:14" ht="21" customHeight="1">
      <c r="A29" s="188" t="s">
        <v>109</v>
      </c>
      <c r="B29" s="187">
        <v>183</v>
      </c>
      <c r="C29" s="187"/>
      <c r="D29" s="187">
        <f t="shared" si="0"/>
        <v>183</v>
      </c>
      <c r="E29" s="175"/>
      <c r="F29" s="81"/>
      <c r="G29" s="81"/>
      <c r="H29" s="81"/>
      <c r="I29" s="81"/>
      <c r="J29" s="81"/>
      <c r="K29" s="81"/>
      <c r="L29" s="81"/>
      <c r="M29" s="81"/>
      <c r="N29" s="81"/>
    </row>
    <row r="30" spans="1:31" s="44" customFormat="1" ht="28.5" customHeight="1">
      <c r="A30" s="183" t="s">
        <v>147</v>
      </c>
      <c r="B30" s="184">
        <f>SUM(B29)</f>
        <v>183</v>
      </c>
      <c r="C30" s="184">
        <f>SUM(C29)</f>
        <v>0</v>
      </c>
      <c r="D30" s="184">
        <f t="shared" si="0"/>
        <v>183</v>
      </c>
      <c r="E30" s="176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</row>
    <row r="31" spans="1:14" ht="21" customHeight="1">
      <c r="A31" s="188" t="s">
        <v>193</v>
      </c>
      <c r="B31" s="187"/>
      <c r="C31" s="187">
        <v>290</v>
      </c>
      <c r="D31" s="187">
        <f>B31+C31</f>
        <v>290</v>
      </c>
      <c r="E31" s="175"/>
      <c r="F31" s="81"/>
      <c r="G31" s="81"/>
      <c r="H31" s="81"/>
      <c r="I31" s="81"/>
      <c r="J31" s="81"/>
      <c r="K31" s="81"/>
      <c r="L31" s="81"/>
      <c r="M31" s="81"/>
      <c r="N31" s="81"/>
    </row>
    <row r="32" spans="1:31" s="44" customFormat="1" ht="28.5" customHeight="1">
      <c r="A32" s="183" t="s">
        <v>185</v>
      </c>
      <c r="B32" s="184">
        <f>SUM(B31)</f>
        <v>0</v>
      </c>
      <c r="C32" s="184">
        <f>SUM(C31)</f>
        <v>290</v>
      </c>
      <c r="D32" s="184">
        <f>B32+C32</f>
        <v>290</v>
      </c>
      <c r="E32" s="176"/>
      <c r="F32" s="82"/>
      <c r="G32" s="82"/>
      <c r="H32" s="82"/>
      <c r="I32" s="82"/>
      <c r="J32" s="82"/>
      <c r="K32" s="82"/>
      <c r="L32" s="82"/>
      <c r="M32" s="82"/>
      <c r="N32" s="82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spans="1:14" ht="24.75" customHeight="1">
      <c r="A33" s="189" t="s">
        <v>110</v>
      </c>
      <c r="B33" s="187">
        <v>551</v>
      </c>
      <c r="C33" s="187"/>
      <c r="D33" s="187">
        <f t="shared" si="0"/>
        <v>551</v>
      </c>
      <c r="E33" s="175"/>
      <c r="F33" s="81"/>
      <c r="G33" s="81"/>
      <c r="H33" s="81"/>
      <c r="I33" s="81"/>
      <c r="J33" s="81"/>
      <c r="K33" s="81"/>
      <c r="L33" s="81"/>
      <c r="M33" s="81"/>
      <c r="N33" s="81"/>
    </row>
    <row r="34" spans="1:31" s="44" customFormat="1" ht="28.5" customHeight="1">
      <c r="A34" s="183" t="s">
        <v>118</v>
      </c>
      <c r="B34" s="184">
        <f>SUM(B33)</f>
        <v>551</v>
      </c>
      <c r="C34" s="184">
        <f>SUM(C33)</f>
        <v>0</v>
      </c>
      <c r="D34" s="184">
        <f t="shared" si="0"/>
        <v>551</v>
      </c>
      <c r="E34" s="176"/>
      <c r="F34" s="82"/>
      <c r="G34" s="82"/>
      <c r="H34" s="82"/>
      <c r="I34" s="82"/>
      <c r="J34" s="82"/>
      <c r="K34" s="82"/>
      <c r="L34" s="82"/>
      <c r="M34" s="82"/>
      <c r="N34" s="82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1:14" ht="20.25" customHeight="1">
      <c r="A35" s="189" t="s">
        <v>111</v>
      </c>
      <c r="B35" s="187">
        <v>1515</v>
      </c>
      <c r="C35" s="187"/>
      <c r="D35" s="187">
        <f t="shared" si="0"/>
        <v>1515</v>
      </c>
      <c r="E35" s="175"/>
      <c r="F35" s="81"/>
      <c r="G35" s="81"/>
      <c r="H35" s="81"/>
      <c r="I35" s="81"/>
      <c r="J35" s="81"/>
      <c r="K35" s="81"/>
      <c r="L35" s="81"/>
      <c r="M35" s="81"/>
      <c r="N35" s="81"/>
    </row>
    <row r="36" spans="1:14" ht="24.75" customHeight="1">
      <c r="A36" s="183" t="s">
        <v>174</v>
      </c>
      <c r="B36" s="184">
        <f>SUM(B35)</f>
        <v>1515</v>
      </c>
      <c r="C36" s="184">
        <f>SUM(C35)</f>
        <v>0</v>
      </c>
      <c r="D36" s="184">
        <f t="shared" si="0"/>
        <v>1515</v>
      </c>
      <c r="E36" s="175"/>
      <c r="F36" s="81"/>
      <c r="G36" s="81"/>
      <c r="H36" s="81"/>
      <c r="I36" s="81"/>
      <c r="J36" s="81"/>
      <c r="K36" s="81"/>
      <c r="L36" s="81"/>
      <c r="M36" s="81"/>
      <c r="N36" s="81"/>
    </row>
    <row r="37" spans="1:14" ht="19.5" customHeight="1">
      <c r="A37" s="189" t="s">
        <v>191</v>
      </c>
      <c r="B37" s="187"/>
      <c r="C37" s="187">
        <v>399</v>
      </c>
      <c r="D37" s="187">
        <f t="shared" si="0"/>
        <v>399</v>
      </c>
      <c r="E37" s="175"/>
      <c r="F37" s="81"/>
      <c r="G37" s="81"/>
      <c r="H37" s="81"/>
      <c r="I37" s="81"/>
      <c r="J37" s="81"/>
      <c r="K37" s="81"/>
      <c r="L37" s="81"/>
      <c r="M37" s="81"/>
      <c r="N37" s="81"/>
    </row>
    <row r="38" spans="1:14" ht="21" customHeight="1">
      <c r="A38" s="189" t="s">
        <v>112</v>
      </c>
      <c r="B38" s="187">
        <v>5037</v>
      </c>
      <c r="C38" s="187"/>
      <c r="D38" s="187">
        <f t="shared" si="0"/>
        <v>5037</v>
      </c>
      <c r="E38" s="175"/>
      <c r="F38" s="81"/>
      <c r="G38" s="81"/>
      <c r="H38" s="81"/>
      <c r="I38" s="81"/>
      <c r="J38" s="81"/>
      <c r="K38" s="81"/>
      <c r="L38" s="81"/>
      <c r="M38" s="81"/>
      <c r="N38" s="81"/>
    </row>
    <row r="39" spans="1:31" s="44" customFormat="1" ht="21" customHeight="1">
      <c r="A39" s="183" t="s">
        <v>163</v>
      </c>
      <c r="B39" s="184">
        <f>SUM(B38)</f>
        <v>5037</v>
      </c>
      <c r="C39" s="184">
        <f>SUM(C37:C38)</f>
        <v>399</v>
      </c>
      <c r="D39" s="184">
        <f t="shared" si="0"/>
        <v>5436</v>
      </c>
      <c r="E39" s="176"/>
      <c r="F39" s="82"/>
      <c r="G39" s="82"/>
      <c r="H39" s="82"/>
      <c r="I39" s="82"/>
      <c r="J39" s="82"/>
      <c r="K39" s="82"/>
      <c r="L39" s="82"/>
      <c r="M39" s="82"/>
      <c r="N39" s="82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s="57" customFormat="1" ht="5.25" customHeight="1">
      <c r="A40" s="230"/>
      <c r="B40" s="230"/>
      <c r="C40" s="185"/>
      <c r="D40" s="185">
        <f t="shared" si="0"/>
        <v>0</v>
      </c>
      <c r="E40" s="177"/>
      <c r="F40" s="84"/>
      <c r="G40" s="84"/>
      <c r="H40" s="84"/>
      <c r="I40" s="84"/>
      <c r="J40" s="84"/>
      <c r="K40" s="84"/>
      <c r="L40" s="84"/>
      <c r="M40" s="84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14" ht="24.75" customHeight="1">
      <c r="A41" s="190" t="s">
        <v>164</v>
      </c>
      <c r="B41" s="191">
        <f>B39+B36+B34+B30+B28</f>
        <v>230354</v>
      </c>
      <c r="C41" s="191">
        <f>C39+C36+C34+C30+C28+C32</f>
        <v>4189</v>
      </c>
      <c r="D41" s="191">
        <f t="shared" si="0"/>
        <v>234543</v>
      </c>
      <c r="E41" s="175"/>
      <c r="F41" s="81"/>
      <c r="G41" s="81"/>
      <c r="H41" s="81"/>
      <c r="I41" s="81"/>
      <c r="J41" s="81"/>
      <c r="K41" s="81"/>
      <c r="L41" s="81"/>
      <c r="M41" s="81"/>
      <c r="N41" s="81"/>
    </row>
    <row r="42" spans="1:14" ht="6" customHeight="1">
      <c r="A42" s="186"/>
      <c r="B42" s="187"/>
      <c r="C42" s="187"/>
      <c r="D42" s="187"/>
      <c r="E42" s="175"/>
      <c r="F42" s="81"/>
      <c r="G42" s="81"/>
      <c r="H42" s="81"/>
      <c r="I42" s="81"/>
      <c r="J42" s="81"/>
      <c r="K42" s="81"/>
      <c r="L42" s="81"/>
      <c r="M42" s="81"/>
      <c r="N42" s="81"/>
    </row>
    <row r="43" spans="1:31" s="58" customFormat="1" ht="30" customHeight="1">
      <c r="A43" s="192" t="s">
        <v>165</v>
      </c>
      <c r="B43" s="193">
        <f>B17+B41</f>
        <v>956773</v>
      </c>
      <c r="C43" s="193">
        <f>C17+C41</f>
        <v>5789</v>
      </c>
      <c r="D43" s="193">
        <f t="shared" si="0"/>
        <v>962562</v>
      </c>
      <c r="E43" s="180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4" ht="15.75">
      <c r="A44" s="52"/>
      <c r="B44" s="52"/>
      <c r="C44" s="52"/>
      <c r="D44" s="52"/>
    </row>
    <row r="45" spans="1:8" ht="15.75">
      <c r="A45" s="52"/>
      <c r="B45" s="52"/>
      <c r="C45" s="52"/>
      <c r="D45" s="52"/>
      <c r="H45" s="76" t="s">
        <v>166</v>
      </c>
    </row>
    <row r="46" spans="1:4" ht="15.75">
      <c r="A46" s="52"/>
      <c r="B46" s="52"/>
      <c r="C46" s="52"/>
      <c r="D46" s="52"/>
    </row>
    <row r="47" spans="1:4" ht="15.75">
      <c r="A47" s="52"/>
      <c r="B47" s="52"/>
      <c r="C47" s="52"/>
      <c r="D47" s="52"/>
    </row>
    <row r="48" spans="1:4" ht="15.75">
      <c r="A48" s="52"/>
      <c r="B48" s="52"/>
      <c r="C48" s="52"/>
      <c r="D48" s="52"/>
    </row>
    <row r="49" spans="1:4" ht="15.75">
      <c r="A49" s="52"/>
      <c r="B49" s="52"/>
      <c r="C49" s="52"/>
      <c r="D49" s="52"/>
    </row>
    <row r="50" spans="1:4" ht="15.75">
      <c r="A50" s="52"/>
      <c r="B50" s="52"/>
      <c r="C50" s="52"/>
      <c r="D50" s="52"/>
    </row>
    <row r="51" spans="1:4" ht="15.75">
      <c r="A51" s="52"/>
      <c r="B51" s="52"/>
      <c r="C51" s="52"/>
      <c r="D51" s="52"/>
    </row>
    <row r="52" spans="1:4" ht="15.75">
      <c r="A52" s="52"/>
      <c r="B52" s="52"/>
      <c r="C52" s="52"/>
      <c r="D52" s="52"/>
    </row>
    <row r="53" spans="1:4" ht="15.75">
      <c r="A53" s="52"/>
      <c r="B53" s="52"/>
      <c r="C53" s="52"/>
      <c r="D53" s="52"/>
    </row>
    <row r="54" spans="1:4" ht="15.75">
      <c r="A54" s="52"/>
      <c r="B54" s="52"/>
      <c r="C54" s="52"/>
      <c r="D54" s="52"/>
    </row>
    <row r="55" spans="1:4" ht="15.75">
      <c r="A55" s="52"/>
      <c r="B55" s="52"/>
      <c r="C55" s="52"/>
      <c r="D55" s="52"/>
    </row>
    <row r="56" spans="1:4" ht="15.75">
      <c r="A56" s="52"/>
      <c r="B56" s="52"/>
      <c r="C56" s="52"/>
      <c r="D56" s="52"/>
    </row>
    <row r="57" spans="1:4" ht="15.75">
      <c r="A57" s="52"/>
      <c r="B57" s="52"/>
      <c r="C57" s="52"/>
      <c r="D57" s="52"/>
    </row>
    <row r="58" spans="1:4" ht="15.75">
      <c r="A58" s="52"/>
      <c r="B58" s="52"/>
      <c r="C58" s="52"/>
      <c r="D58" s="52"/>
    </row>
    <row r="59" spans="1:4" ht="15.75">
      <c r="A59" s="52"/>
      <c r="B59" s="52"/>
      <c r="C59" s="52"/>
      <c r="D59" s="52"/>
    </row>
    <row r="60" spans="1:4" ht="15.75">
      <c r="A60" s="52"/>
      <c r="B60" s="52"/>
      <c r="C60" s="52"/>
      <c r="D60" s="52"/>
    </row>
    <row r="61" spans="1:4" ht="15.75">
      <c r="A61" s="52"/>
      <c r="B61" s="52"/>
      <c r="C61" s="52"/>
      <c r="D61" s="52"/>
    </row>
    <row r="62" spans="1:4" ht="15.75">
      <c r="A62" s="52"/>
      <c r="B62" s="52"/>
      <c r="C62" s="52"/>
      <c r="D62" s="52"/>
    </row>
    <row r="63" spans="1:4" ht="15.75">
      <c r="A63" s="52"/>
      <c r="B63" s="52"/>
      <c r="C63" s="52"/>
      <c r="D63" s="52"/>
    </row>
    <row r="64" spans="1:4" ht="15.75">
      <c r="A64" s="52"/>
      <c r="B64" s="52"/>
      <c r="C64" s="52"/>
      <c r="D64" s="52"/>
    </row>
    <row r="65" spans="1:4" ht="15.75">
      <c r="A65" s="52"/>
      <c r="B65" s="52"/>
      <c r="C65" s="52"/>
      <c r="D65" s="52"/>
    </row>
    <row r="66" spans="1:4" ht="15.75">
      <c r="A66" s="52"/>
      <c r="B66" s="52"/>
      <c r="C66" s="52"/>
      <c r="D66" s="52"/>
    </row>
    <row r="67" spans="1:4" ht="15.75">
      <c r="A67" s="52"/>
      <c r="B67" s="52"/>
      <c r="C67" s="52"/>
      <c r="D67" s="52"/>
    </row>
    <row r="68" spans="1:4" ht="15.75">
      <c r="A68" s="52"/>
      <c r="B68" s="52"/>
      <c r="C68" s="52"/>
      <c r="D68" s="52"/>
    </row>
    <row r="69" spans="1:4" ht="15.75">
      <c r="A69" s="52"/>
      <c r="B69" s="52"/>
      <c r="C69" s="52"/>
      <c r="D69" s="52"/>
    </row>
    <row r="70" spans="1:4" ht="15.75">
      <c r="A70" s="52"/>
      <c r="B70" s="52"/>
      <c r="C70" s="52"/>
      <c r="D70" s="52"/>
    </row>
    <row r="71" spans="1:4" ht="15.75">
      <c r="A71" s="52"/>
      <c r="B71" s="52"/>
      <c r="C71" s="52"/>
      <c r="D71" s="52"/>
    </row>
    <row r="72" spans="1:4" ht="15.75">
      <c r="A72" s="52"/>
      <c r="B72" s="52"/>
      <c r="C72" s="52"/>
      <c r="D72" s="52"/>
    </row>
    <row r="73" spans="1:4" ht="15.75">
      <c r="A73" s="52"/>
      <c r="B73" s="52"/>
      <c r="C73" s="52"/>
      <c r="D73" s="52"/>
    </row>
    <row r="74" spans="1:4" ht="15.75">
      <c r="A74" s="52"/>
      <c r="B74" s="52"/>
      <c r="C74" s="52"/>
      <c r="D74" s="52"/>
    </row>
    <row r="75" spans="1:4" ht="15.75">
      <c r="A75" s="52"/>
      <c r="B75" s="52"/>
      <c r="C75" s="52"/>
      <c r="D75" s="52"/>
    </row>
    <row r="76" spans="1:4" ht="15.75">
      <c r="A76" s="52"/>
      <c r="B76" s="52"/>
      <c r="C76" s="52"/>
      <c r="D76" s="52"/>
    </row>
    <row r="77" spans="1:4" ht="15.75">
      <c r="A77" s="52"/>
      <c r="B77" s="52"/>
      <c r="C77" s="52"/>
      <c r="D77" s="52"/>
    </row>
    <row r="78" spans="1:4" ht="15.75">
      <c r="A78" s="52"/>
      <c r="B78" s="52"/>
      <c r="C78" s="52"/>
      <c r="D78" s="52"/>
    </row>
    <row r="79" spans="1:4" ht="15.75">
      <c r="A79" s="52"/>
      <c r="B79" s="52"/>
      <c r="C79" s="52"/>
      <c r="D79" s="52"/>
    </row>
    <row r="80" spans="1:4" ht="15.75">
      <c r="A80" s="52"/>
      <c r="B80" s="52"/>
      <c r="C80" s="52"/>
      <c r="D80" s="52"/>
    </row>
    <row r="81" spans="1:4" ht="15.75">
      <c r="A81" s="52"/>
      <c r="B81" s="52"/>
      <c r="C81" s="52"/>
      <c r="D81" s="52"/>
    </row>
    <row r="82" spans="1:4" ht="15.75">
      <c r="A82" s="52"/>
      <c r="B82" s="52"/>
      <c r="C82" s="52"/>
      <c r="D82" s="52"/>
    </row>
    <row r="83" spans="1:4" ht="15.75">
      <c r="A83" s="52"/>
      <c r="B83" s="52"/>
      <c r="C83" s="52"/>
      <c r="D83" s="52"/>
    </row>
    <row r="84" spans="1:4" ht="15.75">
      <c r="A84" s="52"/>
      <c r="B84" s="52"/>
      <c r="C84" s="52"/>
      <c r="D84" s="52"/>
    </row>
    <row r="85" spans="1:4" ht="15.75">
      <c r="A85" s="52"/>
      <c r="B85" s="52"/>
      <c r="C85" s="52"/>
      <c r="D85" s="52"/>
    </row>
    <row r="86" spans="1:4" ht="15.75">
      <c r="A86" s="52"/>
      <c r="B86" s="52"/>
      <c r="C86" s="52"/>
      <c r="D86" s="52"/>
    </row>
    <row r="87" spans="1:4" ht="15.75">
      <c r="A87" s="52"/>
      <c r="B87" s="52"/>
      <c r="C87" s="52"/>
      <c r="D87" s="52"/>
    </row>
    <row r="88" spans="1:4" ht="15.75">
      <c r="A88" s="52"/>
      <c r="B88" s="52"/>
      <c r="C88" s="52"/>
      <c r="D88" s="52"/>
    </row>
    <row r="89" spans="1:4" ht="15.75">
      <c r="A89" s="52"/>
      <c r="B89" s="52"/>
      <c r="C89" s="52"/>
      <c r="D89" s="52"/>
    </row>
    <row r="90" spans="1:4" ht="15.75">
      <c r="A90" s="52"/>
      <c r="B90" s="52"/>
      <c r="C90" s="52"/>
      <c r="D90" s="52"/>
    </row>
    <row r="91" spans="1:4" ht="15.75">
      <c r="A91" s="52"/>
      <c r="B91" s="52"/>
      <c r="C91" s="52"/>
      <c r="D91" s="52"/>
    </row>
    <row r="92" spans="1:4" ht="15.75">
      <c r="A92" s="52"/>
      <c r="B92" s="52"/>
      <c r="C92" s="52"/>
      <c r="D92" s="52"/>
    </row>
    <row r="93" spans="1:4" ht="15.75">
      <c r="A93" s="52"/>
      <c r="B93" s="52"/>
      <c r="C93" s="52"/>
      <c r="D93" s="52"/>
    </row>
    <row r="94" spans="1:4" ht="15.75">
      <c r="A94" s="52"/>
      <c r="B94" s="52"/>
      <c r="C94" s="52"/>
      <c r="D94" s="52"/>
    </row>
    <row r="95" spans="1:4" ht="15.75">
      <c r="A95" s="52"/>
      <c r="B95" s="52"/>
      <c r="C95" s="52"/>
      <c r="D95" s="52"/>
    </row>
    <row r="96" spans="1:4" ht="15.75">
      <c r="A96" s="52"/>
      <c r="B96" s="52"/>
      <c r="C96" s="52"/>
      <c r="D96" s="52"/>
    </row>
    <row r="97" spans="1:4" ht="15.75">
      <c r="A97" s="52"/>
      <c r="B97" s="52"/>
      <c r="C97" s="52"/>
      <c r="D97" s="52"/>
    </row>
    <row r="98" spans="1:4" ht="15.75">
      <c r="A98" s="52"/>
      <c r="B98" s="52"/>
      <c r="C98" s="52"/>
      <c r="D98" s="52"/>
    </row>
    <row r="99" spans="1:4" ht="15.75">
      <c r="A99" s="52"/>
      <c r="B99" s="52"/>
      <c r="C99" s="52"/>
      <c r="D99" s="52"/>
    </row>
    <row r="100" spans="1:4" ht="15.75">
      <c r="A100" s="52"/>
      <c r="B100" s="52"/>
      <c r="C100" s="52"/>
      <c r="D100" s="52"/>
    </row>
    <row r="101" spans="1:4" ht="15.75">
      <c r="A101" s="52"/>
      <c r="B101" s="52"/>
      <c r="C101" s="52"/>
      <c r="D101" s="52"/>
    </row>
    <row r="102" spans="1:4" ht="15.75">
      <c r="A102" s="52"/>
      <c r="B102" s="52"/>
      <c r="C102" s="52"/>
      <c r="D102" s="52"/>
    </row>
    <row r="103" spans="1:4" ht="15.75">
      <c r="A103" s="52"/>
      <c r="B103" s="52"/>
      <c r="C103" s="52"/>
      <c r="D103" s="52"/>
    </row>
    <row r="104" spans="1:4" ht="15.75">
      <c r="A104" s="52"/>
      <c r="B104" s="52"/>
      <c r="C104" s="52"/>
      <c r="D104" s="52"/>
    </row>
    <row r="105" spans="1:4" ht="15.75">
      <c r="A105" s="52"/>
      <c r="B105" s="52"/>
      <c r="C105" s="52"/>
      <c r="D105" s="52"/>
    </row>
    <row r="106" spans="1:4" ht="15.75">
      <c r="A106" s="52"/>
      <c r="B106" s="52"/>
      <c r="C106" s="52"/>
      <c r="D106" s="52"/>
    </row>
    <row r="107" spans="1:4" ht="15.75">
      <c r="A107" s="52"/>
      <c r="B107" s="52"/>
      <c r="C107" s="52"/>
      <c r="D107" s="52"/>
    </row>
    <row r="108" spans="1:4" ht="15.75">
      <c r="A108" s="52"/>
      <c r="B108" s="52"/>
      <c r="C108" s="52"/>
      <c r="D108" s="52"/>
    </row>
    <row r="109" spans="1:4" ht="15.75">
      <c r="A109" s="52"/>
      <c r="B109" s="52"/>
      <c r="C109" s="52"/>
      <c r="D109" s="52"/>
    </row>
    <row r="110" spans="1:4" ht="15.75">
      <c r="A110" s="52"/>
      <c r="B110" s="52"/>
      <c r="C110" s="52"/>
      <c r="D110" s="52"/>
    </row>
    <row r="111" spans="1:4" ht="15.75">
      <c r="A111" s="52"/>
      <c r="B111" s="52"/>
      <c r="C111" s="52"/>
      <c r="D111" s="52"/>
    </row>
    <row r="112" spans="1:4" ht="15.75">
      <c r="A112" s="52"/>
      <c r="B112" s="52"/>
      <c r="C112" s="52"/>
      <c r="D112" s="52"/>
    </row>
    <row r="113" spans="1:4" ht="15.75">
      <c r="A113" s="52"/>
      <c r="B113" s="52"/>
      <c r="C113" s="52"/>
      <c r="D113" s="52"/>
    </row>
    <row r="114" spans="1:4" ht="15.75">
      <c r="A114" s="52"/>
      <c r="B114" s="52"/>
      <c r="C114" s="52"/>
      <c r="D114" s="52"/>
    </row>
    <row r="115" spans="1:4" ht="15.75">
      <c r="A115" s="52"/>
      <c r="B115" s="52"/>
      <c r="C115" s="52"/>
      <c r="D115" s="52"/>
    </row>
    <row r="116" spans="1:4" ht="15.75">
      <c r="A116" s="52"/>
      <c r="B116" s="52"/>
      <c r="C116" s="52"/>
      <c r="D116" s="52"/>
    </row>
    <row r="117" spans="1:4" ht="15.75">
      <c r="A117" s="52"/>
      <c r="B117" s="52"/>
      <c r="C117" s="52"/>
      <c r="D117" s="52"/>
    </row>
    <row r="118" spans="1:4" ht="15.75">
      <c r="A118" s="52"/>
      <c r="B118" s="52"/>
      <c r="C118" s="52"/>
      <c r="D118" s="52"/>
    </row>
    <row r="119" spans="1:4" ht="15.75">
      <c r="A119" s="52"/>
      <c r="B119" s="52"/>
      <c r="C119" s="52"/>
      <c r="D119" s="52"/>
    </row>
    <row r="120" spans="1:4" ht="15.75">
      <c r="A120" s="52"/>
      <c r="B120" s="52"/>
      <c r="C120" s="52"/>
      <c r="D120" s="52"/>
    </row>
    <row r="121" spans="1:4" ht="15.75">
      <c r="A121" s="52"/>
      <c r="B121" s="52"/>
      <c r="C121" s="52"/>
      <c r="D121" s="52"/>
    </row>
    <row r="122" spans="1:4" ht="15.75">
      <c r="A122" s="52"/>
      <c r="B122" s="52"/>
      <c r="C122" s="52"/>
      <c r="D122" s="52"/>
    </row>
    <row r="123" spans="1:4" ht="15.75">
      <c r="A123" s="52"/>
      <c r="B123" s="52"/>
      <c r="C123" s="52"/>
      <c r="D123" s="52"/>
    </row>
    <row r="124" spans="1:4" ht="15.75">
      <c r="A124" s="52"/>
      <c r="B124" s="52"/>
      <c r="C124" s="52"/>
      <c r="D124" s="52"/>
    </row>
    <row r="125" spans="1:4" ht="15.75">
      <c r="A125" s="52"/>
      <c r="B125" s="52"/>
      <c r="C125" s="52"/>
      <c r="D125" s="52"/>
    </row>
    <row r="126" spans="1:4" ht="15.75">
      <c r="A126" s="52"/>
      <c r="B126" s="52"/>
      <c r="C126" s="52"/>
      <c r="D126" s="52"/>
    </row>
    <row r="127" spans="1:4" ht="15.75">
      <c r="A127" s="52"/>
      <c r="B127" s="52"/>
      <c r="C127" s="52"/>
      <c r="D127" s="52"/>
    </row>
    <row r="128" spans="1:4" ht="15.75">
      <c r="A128" s="52"/>
      <c r="B128" s="52"/>
      <c r="C128" s="52"/>
      <c r="D128" s="52"/>
    </row>
    <row r="129" spans="1:4" ht="15.75">
      <c r="A129" s="52"/>
      <c r="B129" s="52"/>
      <c r="C129" s="52"/>
      <c r="D129" s="52"/>
    </row>
    <row r="130" spans="1:4" ht="15.75">
      <c r="A130" s="52"/>
      <c r="B130" s="52"/>
      <c r="C130" s="52"/>
      <c r="D130" s="52"/>
    </row>
    <row r="131" spans="1:4" ht="15.75">
      <c r="A131" s="52"/>
      <c r="B131" s="52"/>
      <c r="C131" s="52"/>
      <c r="D131" s="52"/>
    </row>
    <row r="132" spans="1:4" ht="15.75">
      <c r="A132" s="52"/>
      <c r="B132" s="52"/>
      <c r="C132" s="52"/>
      <c r="D132" s="52"/>
    </row>
    <row r="133" spans="1:4" ht="15.75">
      <c r="A133" s="52"/>
      <c r="B133" s="52"/>
      <c r="C133" s="52"/>
      <c r="D133" s="52"/>
    </row>
    <row r="134" spans="1:4" ht="15.75">
      <c r="A134" s="52"/>
      <c r="B134" s="52"/>
      <c r="C134" s="52"/>
      <c r="D134" s="52"/>
    </row>
    <row r="135" spans="1:4" ht="15.75">
      <c r="A135" s="52"/>
      <c r="B135" s="52"/>
      <c r="C135" s="52"/>
      <c r="D135" s="52"/>
    </row>
    <row r="136" spans="1:4" ht="15.75">
      <c r="A136" s="52"/>
      <c r="B136" s="52"/>
      <c r="C136" s="52"/>
      <c r="D136" s="52"/>
    </row>
    <row r="137" spans="1:4" ht="15.75">
      <c r="A137" s="52"/>
      <c r="B137" s="52"/>
      <c r="C137" s="52"/>
      <c r="D137" s="52"/>
    </row>
    <row r="138" spans="1:4" ht="15.75">
      <c r="A138" s="52"/>
      <c r="B138" s="52"/>
      <c r="C138" s="52"/>
      <c r="D138" s="52"/>
    </row>
    <row r="139" spans="1:4" ht="15.75">
      <c r="A139" s="52"/>
      <c r="B139" s="52"/>
      <c r="C139" s="52"/>
      <c r="D139" s="52"/>
    </row>
    <row r="140" spans="1:4" ht="15.75">
      <c r="A140" s="52"/>
      <c r="B140" s="52"/>
      <c r="C140" s="52"/>
      <c r="D140" s="52"/>
    </row>
    <row r="141" spans="1:4" ht="15.75">
      <c r="A141" s="52"/>
      <c r="B141" s="52"/>
      <c r="C141" s="52"/>
      <c r="D141" s="52"/>
    </row>
    <row r="142" spans="1:4" ht="15.75">
      <c r="A142" s="52"/>
      <c r="B142" s="52"/>
      <c r="C142" s="52"/>
      <c r="D142" s="52"/>
    </row>
    <row r="143" spans="1:4" ht="15.75">
      <c r="A143" s="52"/>
      <c r="B143" s="52"/>
      <c r="C143" s="52"/>
      <c r="D143" s="52"/>
    </row>
    <row r="144" spans="1:4" ht="15.75">
      <c r="A144" s="52"/>
      <c r="B144" s="52"/>
      <c r="C144" s="52"/>
      <c r="D144" s="52"/>
    </row>
    <row r="145" spans="1:4" ht="15.75">
      <c r="A145" s="52"/>
      <c r="B145" s="52"/>
      <c r="C145" s="52"/>
      <c r="D145" s="52"/>
    </row>
    <row r="146" spans="1:4" ht="15.75">
      <c r="A146" s="52"/>
      <c r="B146" s="52"/>
      <c r="C146" s="52"/>
      <c r="D146" s="52"/>
    </row>
    <row r="147" spans="1:4" ht="15.75">
      <c r="A147" s="52"/>
      <c r="B147" s="52"/>
      <c r="C147" s="52"/>
      <c r="D147" s="52"/>
    </row>
    <row r="148" spans="1:4" ht="15.75">
      <c r="A148" s="52"/>
      <c r="B148" s="52"/>
      <c r="C148" s="52"/>
      <c r="D148" s="52"/>
    </row>
    <row r="149" spans="1:4" ht="15.75">
      <c r="A149" s="52"/>
      <c r="B149" s="52"/>
      <c r="C149" s="52"/>
      <c r="D149" s="52"/>
    </row>
    <row r="150" spans="1:4" ht="15.75">
      <c r="A150" s="52"/>
      <c r="B150" s="52"/>
      <c r="C150" s="52"/>
      <c r="D150" s="52"/>
    </row>
    <row r="151" spans="1:4" ht="15.75">
      <c r="A151" s="52"/>
      <c r="B151" s="52"/>
      <c r="C151" s="52"/>
      <c r="D151" s="52"/>
    </row>
    <row r="152" spans="1:4" ht="15.75">
      <c r="A152" s="52"/>
      <c r="B152" s="52"/>
      <c r="C152" s="52"/>
      <c r="D152" s="52"/>
    </row>
    <row r="153" spans="1:4" ht="15.75">
      <c r="A153" s="52"/>
      <c r="B153" s="52"/>
      <c r="C153" s="52"/>
      <c r="D153" s="52"/>
    </row>
    <row r="154" spans="1:4" ht="15.75">
      <c r="A154" s="52"/>
      <c r="B154" s="52"/>
      <c r="C154" s="52"/>
      <c r="D154" s="52"/>
    </row>
    <row r="155" spans="1:4" ht="15.75">
      <c r="A155" s="52"/>
      <c r="B155" s="52"/>
      <c r="C155" s="52"/>
      <c r="D155" s="52"/>
    </row>
    <row r="156" spans="1:4" ht="15.75">
      <c r="A156" s="52"/>
      <c r="B156" s="52"/>
      <c r="C156" s="52"/>
      <c r="D156" s="52"/>
    </row>
    <row r="157" spans="1:4" ht="15.75">
      <c r="A157" s="52"/>
      <c r="B157" s="52"/>
      <c r="C157" s="52"/>
      <c r="D157" s="52"/>
    </row>
    <row r="158" spans="1:4" ht="15.75">
      <c r="A158" s="52"/>
      <c r="B158" s="52"/>
      <c r="C158" s="52"/>
      <c r="D158" s="52"/>
    </row>
    <row r="159" spans="1:4" ht="15.75">
      <c r="A159" s="52"/>
      <c r="B159" s="52"/>
      <c r="C159" s="52"/>
      <c r="D159" s="52"/>
    </row>
    <row r="160" spans="1:4" ht="15.75">
      <c r="A160" s="52"/>
      <c r="B160" s="52"/>
      <c r="C160" s="52"/>
      <c r="D160" s="52"/>
    </row>
    <row r="161" spans="1:4" ht="15.75">
      <c r="A161" s="52"/>
      <c r="B161" s="52"/>
      <c r="C161" s="52"/>
      <c r="D161" s="52"/>
    </row>
    <row r="162" spans="1:4" ht="15.75">
      <c r="A162" s="52"/>
      <c r="B162" s="52"/>
      <c r="C162" s="52"/>
      <c r="D162" s="52"/>
    </row>
    <row r="163" spans="1:4" ht="15.75">
      <c r="A163" s="52"/>
      <c r="B163" s="52"/>
      <c r="C163" s="52"/>
      <c r="D163" s="52"/>
    </row>
    <row r="164" spans="1:4" ht="15.75">
      <c r="A164" s="52"/>
      <c r="B164" s="52"/>
      <c r="C164" s="52"/>
      <c r="D164" s="52"/>
    </row>
    <row r="165" spans="1:4" ht="15.75">
      <c r="A165" s="52"/>
      <c r="B165" s="52"/>
      <c r="C165" s="52"/>
      <c r="D165" s="52"/>
    </row>
    <row r="166" spans="1:4" ht="15.75">
      <c r="A166" s="52"/>
      <c r="B166" s="52"/>
      <c r="C166" s="52"/>
      <c r="D166" s="52"/>
    </row>
    <row r="167" spans="1:4" ht="15.75">
      <c r="A167" s="52"/>
      <c r="B167" s="52"/>
      <c r="C167" s="52"/>
      <c r="D167" s="52"/>
    </row>
    <row r="168" spans="1:4" ht="15.75">
      <c r="A168" s="52"/>
      <c r="B168" s="52"/>
      <c r="C168" s="52"/>
      <c r="D168" s="52"/>
    </row>
    <row r="169" spans="1:4" ht="15.75">
      <c r="A169" s="52"/>
      <c r="B169" s="52"/>
      <c r="C169" s="52"/>
      <c r="D169" s="52"/>
    </row>
    <row r="170" spans="1:4" ht="15.75">
      <c r="A170" s="52"/>
      <c r="B170" s="52"/>
      <c r="C170" s="52"/>
      <c r="D170" s="52"/>
    </row>
    <row r="171" spans="1:4" ht="15.75">
      <c r="A171" s="52"/>
      <c r="B171" s="52"/>
      <c r="C171" s="52"/>
      <c r="D171" s="52"/>
    </row>
    <row r="172" spans="1:4" ht="15.75">
      <c r="A172" s="52"/>
      <c r="B172" s="52"/>
      <c r="C172" s="52"/>
      <c r="D172" s="52"/>
    </row>
    <row r="173" spans="1:4" ht="15.75">
      <c r="A173" s="52"/>
      <c r="B173" s="52"/>
      <c r="C173" s="52"/>
      <c r="D173" s="52"/>
    </row>
    <row r="174" spans="1:4" ht="15.75">
      <c r="A174" s="52"/>
      <c r="B174" s="52"/>
      <c r="C174" s="52"/>
      <c r="D174" s="52"/>
    </row>
    <row r="175" spans="1:4" ht="15.75">
      <c r="A175" s="52"/>
      <c r="B175" s="52"/>
      <c r="C175" s="52"/>
      <c r="D175" s="52"/>
    </row>
    <row r="176" spans="1:4" ht="15.75">
      <c r="A176" s="52"/>
      <c r="B176" s="52"/>
      <c r="C176" s="52"/>
      <c r="D176" s="52"/>
    </row>
    <row r="177" spans="1:4" ht="15.75">
      <c r="A177" s="52"/>
      <c r="B177" s="52"/>
      <c r="C177" s="52"/>
      <c r="D177" s="52"/>
    </row>
    <row r="178" spans="1:4" ht="15.75">
      <c r="A178" s="52"/>
      <c r="B178" s="52"/>
      <c r="C178" s="52"/>
      <c r="D178" s="52"/>
    </row>
    <row r="179" spans="1:4" ht="15.75">
      <c r="A179" s="52"/>
      <c r="B179" s="52"/>
      <c r="C179" s="52"/>
      <c r="D179" s="52"/>
    </row>
    <row r="180" spans="1:4" ht="15.75">
      <c r="A180" s="52"/>
      <c r="B180" s="52"/>
      <c r="C180" s="52"/>
      <c r="D180" s="52"/>
    </row>
    <row r="181" spans="1:4" ht="15.75">
      <c r="A181" s="52"/>
      <c r="B181" s="52"/>
      <c r="C181" s="52"/>
      <c r="D181" s="52"/>
    </row>
    <row r="182" spans="1:4" ht="15.75">
      <c r="A182" s="52"/>
      <c r="B182" s="52"/>
      <c r="C182" s="52"/>
      <c r="D182" s="52"/>
    </row>
    <row r="183" spans="1:4" ht="15.75">
      <c r="A183" s="52"/>
      <c r="B183" s="52"/>
      <c r="C183" s="52"/>
      <c r="D183" s="52"/>
    </row>
    <row r="184" spans="1:4" ht="15.75">
      <c r="A184" s="52"/>
      <c r="B184" s="52"/>
      <c r="C184" s="52"/>
      <c r="D184" s="52"/>
    </row>
    <row r="185" spans="1:4" ht="15.75">
      <c r="A185" s="52"/>
      <c r="B185" s="52"/>
      <c r="C185" s="52"/>
      <c r="D185" s="52"/>
    </row>
    <row r="186" spans="1:4" ht="15.75">
      <c r="A186" s="52"/>
      <c r="B186" s="52"/>
      <c r="C186" s="52"/>
      <c r="D186" s="52"/>
    </row>
    <row r="187" spans="1:4" ht="15.75">
      <c r="A187" s="52"/>
      <c r="B187" s="52"/>
      <c r="C187" s="52"/>
      <c r="D187" s="52"/>
    </row>
    <row r="188" spans="1:4" ht="15.75">
      <c r="A188" s="52"/>
      <c r="B188" s="52"/>
      <c r="C188" s="52"/>
      <c r="D188" s="52"/>
    </row>
    <row r="189" spans="1:4" ht="15.75">
      <c r="A189" s="52"/>
      <c r="B189" s="52"/>
      <c r="C189" s="52"/>
      <c r="D189" s="52"/>
    </row>
    <row r="190" spans="1:4" ht="15.75">
      <c r="A190" s="52"/>
      <c r="B190" s="52"/>
      <c r="C190" s="52"/>
      <c r="D190" s="52"/>
    </row>
    <row r="191" spans="1:4" ht="15.75">
      <c r="A191" s="52"/>
      <c r="B191" s="52"/>
      <c r="C191" s="52"/>
      <c r="D191" s="52"/>
    </row>
    <row r="192" spans="1:4" ht="15.75">
      <c r="A192" s="52"/>
      <c r="B192" s="52"/>
      <c r="C192" s="52"/>
      <c r="D192" s="52"/>
    </row>
    <row r="193" spans="1:4" ht="15.75">
      <c r="A193" s="52"/>
      <c r="B193" s="52"/>
      <c r="C193" s="52"/>
      <c r="D193" s="52"/>
    </row>
    <row r="194" spans="1:4" ht="15.75">
      <c r="A194" s="52"/>
      <c r="B194" s="52"/>
      <c r="C194" s="52"/>
      <c r="D194" s="52"/>
    </row>
    <row r="195" spans="1:4" ht="15.75">
      <c r="A195" s="52"/>
      <c r="B195" s="52"/>
      <c r="C195" s="52"/>
      <c r="D195" s="52"/>
    </row>
    <row r="196" spans="1:4" ht="15.75">
      <c r="A196" s="52"/>
      <c r="B196" s="52"/>
      <c r="C196" s="52"/>
      <c r="D196" s="52"/>
    </row>
    <row r="197" spans="1:4" ht="15.75">
      <c r="A197" s="52"/>
      <c r="B197" s="52"/>
      <c r="C197" s="52"/>
      <c r="D197" s="52"/>
    </row>
    <row r="198" spans="1:4" ht="15.75">
      <c r="A198" s="52"/>
      <c r="B198" s="52"/>
      <c r="C198" s="52"/>
      <c r="D198" s="52"/>
    </row>
    <row r="199" spans="1:4" ht="15.75">
      <c r="A199" s="52"/>
      <c r="B199" s="52"/>
      <c r="C199" s="52"/>
      <c r="D199" s="52"/>
    </row>
    <row r="200" spans="1:4" ht="15.75">
      <c r="A200" s="52"/>
      <c r="B200" s="52"/>
      <c r="C200" s="52"/>
      <c r="D200" s="52"/>
    </row>
    <row r="201" spans="1:4" ht="15.75">
      <c r="A201" s="52"/>
      <c r="B201" s="52"/>
      <c r="C201" s="52"/>
      <c r="D201" s="52"/>
    </row>
    <row r="202" spans="1:4" ht="15.75">
      <c r="A202" s="52"/>
      <c r="B202" s="52"/>
      <c r="C202" s="52"/>
      <c r="D202" s="52"/>
    </row>
    <row r="203" spans="1:4" ht="15.75">
      <c r="A203" s="52"/>
      <c r="B203" s="52"/>
      <c r="C203" s="52"/>
      <c r="D203" s="52"/>
    </row>
    <row r="204" spans="1:4" ht="15.75">
      <c r="A204" s="52"/>
      <c r="B204" s="52"/>
      <c r="C204" s="52"/>
      <c r="D204" s="52"/>
    </row>
    <row r="205" spans="1:4" ht="15.75">
      <c r="A205" s="52"/>
      <c r="B205" s="52"/>
      <c r="C205" s="52"/>
      <c r="D205" s="52"/>
    </row>
    <row r="206" spans="1:4" ht="15.75">
      <c r="A206" s="52"/>
      <c r="B206" s="52"/>
      <c r="C206" s="52"/>
      <c r="D206" s="52"/>
    </row>
    <row r="207" spans="1:4" ht="15.75">
      <c r="A207" s="52"/>
      <c r="B207" s="52"/>
      <c r="C207" s="52"/>
      <c r="D207" s="52"/>
    </row>
    <row r="208" spans="1:4" ht="15.75">
      <c r="A208" s="52"/>
      <c r="B208" s="52"/>
      <c r="C208" s="52"/>
      <c r="D208" s="52"/>
    </row>
    <row r="209" spans="1:4" ht="15.75">
      <c r="A209" s="52"/>
      <c r="B209" s="52"/>
      <c r="C209" s="52"/>
      <c r="D209" s="52"/>
    </row>
    <row r="210" spans="1:4" ht="15.75">
      <c r="A210" s="52"/>
      <c r="B210" s="52"/>
      <c r="C210" s="52"/>
      <c r="D210" s="52"/>
    </row>
    <row r="211" spans="1:4" ht="15.75">
      <c r="A211" s="52"/>
      <c r="B211" s="52"/>
      <c r="C211" s="52"/>
      <c r="D211" s="52"/>
    </row>
    <row r="212" spans="1:4" ht="15.75">
      <c r="A212" s="52"/>
      <c r="B212" s="52"/>
      <c r="C212" s="52"/>
      <c r="D212" s="52"/>
    </row>
    <row r="213" spans="1:4" ht="15.75">
      <c r="A213" s="52"/>
      <c r="B213" s="52"/>
      <c r="C213" s="52"/>
      <c r="D213" s="52"/>
    </row>
    <row r="214" spans="1:4" ht="15.75">
      <c r="A214" s="52"/>
      <c r="B214" s="52"/>
      <c r="C214" s="52"/>
      <c r="D214" s="52"/>
    </row>
    <row r="215" spans="1:4" ht="15.75">
      <c r="A215" s="52"/>
      <c r="B215" s="52"/>
      <c r="C215" s="52"/>
      <c r="D215" s="52"/>
    </row>
    <row r="216" spans="1:4" ht="15.75">
      <c r="A216" s="52"/>
      <c r="B216" s="52"/>
      <c r="C216" s="52"/>
      <c r="D216" s="52"/>
    </row>
    <row r="217" spans="1:4" ht="15.75">
      <c r="A217" s="52"/>
      <c r="B217" s="52"/>
      <c r="C217" s="52"/>
      <c r="D217" s="52"/>
    </row>
    <row r="218" spans="1:4" ht="15.75">
      <c r="A218" s="52"/>
      <c r="B218" s="52"/>
      <c r="C218" s="52"/>
      <c r="D218" s="52"/>
    </row>
    <row r="219" spans="1:4" ht="15.75">
      <c r="A219" s="52"/>
      <c r="B219" s="52"/>
      <c r="C219" s="52"/>
      <c r="D219" s="52"/>
    </row>
    <row r="220" spans="1:4" ht="15.75">
      <c r="A220" s="52"/>
      <c r="B220" s="52"/>
      <c r="C220" s="52"/>
      <c r="D220" s="52"/>
    </row>
    <row r="221" spans="1:4" ht="15.75">
      <c r="A221" s="52"/>
      <c r="B221" s="52"/>
      <c r="C221" s="52"/>
      <c r="D221" s="52"/>
    </row>
    <row r="222" spans="1:4" ht="15.75">
      <c r="A222" s="52"/>
      <c r="B222" s="52"/>
      <c r="C222" s="52"/>
      <c r="D222" s="52"/>
    </row>
    <row r="223" spans="1:4" ht="15.75">
      <c r="A223" s="52"/>
      <c r="B223" s="52"/>
      <c r="C223" s="52"/>
      <c r="D223" s="52"/>
    </row>
    <row r="224" spans="1:4" ht="15.75">
      <c r="A224" s="52"/>
      <c r="B224" s="52"/>
      <c r="C224" s="52"/>
      <c r="D224" s="52"/>
    </row>
    <row r="225" spans="1:4" ht="15.75">
      <c r="A225" s="52"/>
      <c r="B225" s="52"/>
      <c r="C225" s="52"/>
      <c r="D225" s="52"/>
    </row>
    <row r="226" spans="1:4" ht="15.75">
      <c r="A226" s="52"/>
      <c r="B226" s="52"/>
      <c r="C226" s="52"/>
      <c r="D226" s="52"/>
    </row>
    <row r="227" spans="1:4" ht="15.75">
      <c r="A227" s="52"/>
      <c r="B227" s="52"/>
      <c r="C227" s="52"/>
      <c r="D227" s="52"/>
    </row>
    <row r="228" spans="1:4" ht="15.75">
      <c r="A228" s="52"/>
      <c r="B228" s="52"/>
      <c r="C228" s="52"/>
      <c r="D228" s="52"/>
    </row>
    <row r="229" spans="1:4" ht="15.75">
      <c r="A229" s="52"/>
      <c r="B229" s="52"/>
      <c r="C229" s="52"/>
      <c r="D229" s="52"/>
    </row>
    <row r="230" spans="1:4" ht="15.75">
      <c r="A230" s="52"/>
      <c r="B230" s="52"/>
      <c r="C230" s="52"/>
      <c r="D230" s="52"/>
    </row>
    <row r="231" spans="1:4" ht="15.75">
      <c r="A231" s="52"/>
      <c r="B231" s="52"/>
      <c r="C231" s="52"/>
      <c r="D231" s="52"/>
    </row>
    <row r="232" spans="1:4" ht="15.75">
      <c r="A232" s="52"/>
      <c r="B232" s="52"/>
      <c r="C232" s="52"/>
      <c r="D232" s="52"/>
    </row>
    <row r="233" spans="1:4" ht="15.75">
      <c r="A233" s="52"/>
      <c r="B233" s="52"/>
      <c r="C233" s="52"/>
      <c r="D233" s="52"/>
    </row>
    <row r="234" spans="1:4" ht="15.75">
      <c r="A234" s="52"/>
      <c r="B234" s="52"/>
      <c r="C234" s="52"/>
      <c r="D234" s="52"/>
    </row>
    <row r="235" spans="1:4" ht="15.75">
      <c r="A235" s="52"/>
      <c r="B235" s="52"/>
      <c r="C235" s="52"/>
      <c r="D235" s="52"/>
    </row>
    <row r="236" spans="1:4" ht="15.75">
      <c r="A236" s="52"/>
      <c r="B236" s="52"/>
      <c r="C236" s="52"/>
      <c r="D236" s="52"/>
    </row>
    <row r="237" spans="1:4" ht="15.75">
      <c r="A237" s="52"/>
      <c r="B237" s="52"/>
      <c r="C237" s="52"/>
      <c r="D237" s="52"/>
    </row>
    <row r="238" spans="1:4" ht="15.75">
      <c r="A238" s="52"/>
      <c r="B238" s="52"/>
      <c r="C238" s="52"/>
      <c r="D238" s="52"/>
    </row>
    <row r="239" spans="1:4" ht="15.75">
      <c r="A239" s="52"/>
      <c r="B239" s="52"/>
      <c r="C239" s="52"/>
      <c r="D239" s="52"/>
    </row>
    <row r="240" spans="1:4" ht="15.75">
      <c r="A240" s="52"/>
      <c r="B240" s="52"/>
      <c r="C240" s="52"/>
      <c r="D240" s="52"/>
    </row>
    <row r="241" spans="1:4" ht="15.75">
      <c r="A241" s="52"/>
      <c r="B241" s="52"/>
      <c r="C241" s="52"/>
      <c r="D241" s="52"/>
    </row>
    <row r="242" spans="1:4" ht="15.75">
      <c r="A242" s="52"/>
      <c r="B242" s="52"/>
      <c r="C242" s="52"/>
      <c r="D242" s="52"/>
    </row>
    <row r="243" spans="1:4" ht="15.75">
      <c r="A243" s="52"/>
      <c r="B243" s="52"/>
      <c r="C243" s="52"/>
      <c r="D243" s="52"/>
    </row>
    <row r="244" spans="1:4" ht="15.75">
      <c r="A244" s="52"/>
      <c r="B244" s="52"/>
      <c r="C244" s="52"/>
      <c r="D244" s="52"/>
    </row>
    <row r="245" spans="1:4" ht="15.75">
      <c r="A245" s="52"/>
      <c r="B245" s="52"/>
      <c r="C245" s="52"/>
      <c r="D245" s="52"/>
    </row>
    <row r="246" spans="1:4" ht="15.75">
      <c r="A246" s="52"/>
      <c r="B246" s="52"/>
      <c r="C246" s="52"/>
      <c r="D246" s="52"/>
    </row>
    <row r="247" spans="1:4" ht="15.75">
      <c r="A247" s="52"/>
      <c r="B247" s="52"/>
      <c r="C247" s="52"/>
      <c r="D247" s="52"/>
    </row>
    <row r="248" spans="1:4" ht="15.75">
      <c r="A248" s="52"/>
      <c r="B248" s="52"/>
      <c r="C248" s="52"/>
      <c r="D248" s="52"/>
    </row>
    <row r="249" spans="1:4" ht="15.75">
      <c r="A249" s="52"/>
      <c r="B249" s="52"/>
      <c r="C249" s="52"/>
      <c r="D249" s="52"/>
    </row>
    <row r="250" spans="1:4" ht="15.75">
      <c r="A250" s="52"/>
      <c r="B250" s="52"/>
      <c r="C250" s="52"/>
      <c r="D250" s="52"/>
    </row>
    <row r="251" spans="1:4" ht="15.75">
      <c r="A251" s="52"/>
      <c r="B251" s="52"/>
      <c r="C251" s="52"/>
      <c r="D251" s="52"/>
    </row>
    <row r="252" spans="1:4" ht="15.75">
      <c r="A252" s="52"/>
      <c r="B252" s="52"/>
      <c r="C252" s="52"/>
      <c r="D252" s="52"/>
    </row>
    <row r="253" spans="1:4" ht="15.75">
      <c r="A253" s="52"/>
      <c r="B253" s="52"/>
      <c r="C253" s="52"/>
      <c r="D253" s="52"/>
    </row>
    <row r="254" spans="1:4" ht="15.75">
      <c r="A254" s="52"/>
      <c r="B254" s="52"/>
      <c r="C254" s="52"/>
      <c r="D254" s="52"/>
    </row>
    <row r="255" spans="1:4" ht="15.75">
      <c r="A255" s="52"/>
      <c r="B255" s="52"/>
      <c r="C255" s="52"/>
      <c r="D255" s="52"/>
    </row>
    <row r="256" spans="1:4" ht="15.75">
      <c r="A256" s="52"/>
      <c r="B256" s="52"/>
      <c r="C256" s="52"/>
      <c r="D256" s="52"/>
    </row>
    <row r="257" spans="1:4" ht="15.75">
      <c r="A257" s="52"/>
      <c r="B257" s="52"/>
      <c r="C257" s="52"/>
      <c r="D257" s="52"/>
    </row>
    <row r="258" spans="1:4" ht="15.75">
      <c r="A258" s="52"/>
      <c r="B258" s="52"/>
      <c r="C258" s="52"/>
      <c r="D258" s="52"/>
    </row>
    <row r="259" spans="1:4" ht="15.75">
      <c r="A259" s="52"/>
      <c r="B259" s="52"/>
      <c r="C259" s="52"/>
      <c r="D259" s="52"/>
    </row>
    <row r="260" spans="1:4" ht="15.75">
      <c r="A260" s="52"/>
      <c r="B260" s="52"/>
      <c r="C260" s="52"/>
      <c r="D260" s="52"/>
    </row>
    <row r="261" spans="1:4" ht="15.75">
      <c r="A261" s="52"/>
      <c r="B261" s="52"/>
      <c r="C261" s="52"/>
      <c r="D261" s="52"/>
    </row>
    <row r="262" spans="1:4" ht="15.75">
      <c r="A262" s="52"/>
      <c r="B262" s="52"/>
      <c r="C262" s="52"/>
      <c r="D262" s="52"/>
    </row>
    <row r="263" spans="1:4" ht="15.75">
      <c r="A263" s="52"/>
      <c r="B263" s="52"/>
      <c r="C263" s="52"/>
      <c r="D263" s="52"/>
    </row>
    <row r="264" spans="1:4" ht="15.75">
      <c r="A264" s="52"/>
      <c r="B264" s="52"/>
      <c r="C264" s="52"/>
      <c r="D264" s="52"/>
    </row>
    <row r="265" spans="1:4" ht="15.75">
      <c r="A265" s="52"/>
      <c r="B265" s="52"/>
      <c r="C265" s="52"/>
      <c r="D265" s="52"/>
    </row>
    <row r="266" spans="1:4" ht="15.75">
      <c r="A266" s="52"/>
      <c r="B266" s="52"/>
      <c r="C266" s="52"/>
      <c r="D266" s="52"/>
    </row>
    <row r="267" spans="1:4" ht="15.75">
      <c r="A267" s="52"/>
      <c r="B267" s="52"/>
      <c r="C267" s="52"/>
      <c r="D267" s="52"/>
    </row>
    <row r="268" spans="1:4" ht="15.75">
      <c r="A268" s="52"/>
      <c r="B268" s="52"/>
      <c r="C268" s="52"/>
      <c r="D268" s="52"/>
    </row>
    <row r="269" spans="1:4" ht="15.75">
      <c r="A269" s="52"/>
      <c r="B269" s="52"/>
      <c r="C269" s="52"/>
      <c r="D269" s="52"/>
    </row>
    <row r="270" spans="1:4" ht="15.75">
      <c r="A270" s="52"/>
      <c r="B270" s="52"/>
      <c r="C270" s="52"/>
      <c r="D270" s="52"/>
    </row>
    <row r="271" spans="1:4" ht="15.75">
      <c r="A271" s="52"/>
      <c r="B271" s="52"/>
      <c r="C271" s="52"/>
      <c r="D271" s="52"/>
    </row>
    <row r="272" spans="1:4" ht="15.75">
      <c r="A272" s="52"/>
      <c r="B272" s="52"/>
      <c r="C272" s="52"/>
      <c r="D272" s="52"/>
    </row>
    <row r="273" spans="1:4" ht="15.75">
      <c r="A273" s="52"/>
      <c r="B273" s="52"/>
      <c r="C273" s="52"/>
      <c r="D273" s="52"/>
    </row>
    <row r="274" spans="1:4" ht="15.75">
      <c r="A274" s="52"/>
      <c r="B274" s="52"/>
      <c r="C274" s="52"/>
      <c r="D274" s="52"/>
    </row>
    <row r="275" spans="1:4" ht="15.75">
      <c r="A275" s="52"/>
      <c r="B275" s="52"/>
      <c r="C275" s="52"/>
      <c r="D275" s="52"/>
    </row>
    <row r="276" spans="1:4" ht="15.75">
      <c r="A276" s="52"/>
      <c r="B276" s="52"/>
      <c r="C276" s="52"/>
      <c r="D276" s="52"/>
    </row>
    <row r="277" spans="1:4" ht="15.75">
      <c r="A277" s="52"/>
      <c r="B277" s="52"/>
      <c r="C277" s="52"/>
      <c r="D277" s="52"/>
    </row>
    <row r="278" spans="1:4" ht="15.75">
      <c r="A278" s="52"/>
      <c r="B278" s="52"/>
      <c r="C278" s="52"/>
      <c r="D278" s="52"/>
    </row>
    <row r="279" spans="1:4" ht="15.75">
      <c r="A279" s="52"/>
      <c r="B279" s="52"/>
      <c r="C279" s="52"/>
      <c r="D279" s="52"/>
    </row>
    <row r="280" spans="1:4" ht="15.75">
      <c r="A280" s="52"/>
      <c r="B280" s="52"/>
      <c r="C280" s="52"/>
      <c r="D280" s="52"/>
    </row>
    <row r="281" spans="1:4" ht="15.75">
      <c r="A281" s="52"/>
      <c r="B281" s="52"/>
      <c r="C281" s="52"/>
      <c r="D281" s="52"/>
    </row>
    <row r="282" spans="1:4" ht="15.75">
      <c r="A282" s="52"/>
      <c r="B282" s="52"/>
      <c r="C282" s="52"/>
      <c r="D282" s="52"/>
    </row>
    <row r="283" spans="1:4" ht="15.75">
      <c r="A283" s="52"/>
      <c r="B283" s="52"/>
      <c r="C283" s="52"/>
      <c r="D283" s="52"/>
    </row>
    <row r="284" spans="1:4" ht="15.75">
      <c r="A284" s="52"/>
      <c r="B284" s="52"/>
      <c r="C284" s="52"/>
      <c r="D284" s="52"/>
    </row>
    <row r="285" spans="1:4" ht="15.75">
      <c r="A285" s="52"/>
      <c r="B285" s="52"/>
      <c r="C285" s="52"/>
      <c r="D285" s="52"/>
    </row>
    <row r="286" spans="1:4" ht="15.75">
      <c r="A286" s="52"/>
      <c r="B286" s="52"/>
      <c r="C286" s="52"/>
      <c r="D286" s="52"/>
    </row>
    <row r="287" spans="1:4" ht="15.75">
      <c r="A287" s="52"/>
      <c r="B287" s="52"/>
      <c r="C287" s="52"/>
      <c r="D287" s="52"/>
    </row>
    <row r="288" spans="1:4" ht="15.75">
      <c r="A288" s="52"/>
      <c r="B288" s="52"/>
      <c r="C288" s="52"/>
      <c r="D288" s="52"/>
    </row>
    <row r="289" spans="1:4" ht="15.75">
      <c r="A289" s="52"/>
      <c r="B289" s="52"/>
      <c r="C289" s="52"/>
      <c r="D289" s="52"/>
    </row>
    <row r="290" spans="1:4" ht="15.75">
      <c r="A290" s="52"/>
      <c r="B290" s="52"/>
      <c r="C290" s="52"/>
      <c r="D290" s="52"/>
    </row>
    <row r="291" spans="1:4" ht="15.75">
      <c r="A291" s="52"/>
      <c r="B291" s="52"/>
      <c r="C291" s="52"/>
      <c r="D291" s="52"/>
    </row>
    <row r="292" spans="1:4" ht="15.75">
      <c r="A292" s="52"/>
      <c r="B292" s="52"/>
      <c r="C292" s="52"/>
      <c r="D292" s="52"/>
    </row>
    <row r="293" spans="1:4" ht="15.75">
      <c r="A293" s="52"/>
      <c r="B293" s="52"/>
      <c r="C293" s="52"/>
      <c r="D293" s="52"/>
    </row>
    <row r="294" spans="1:4" ht="15.75">
      <c r="A294" s="52"/>
      <c r="B294" s="52"/>
      <c r="C294" s="52"/>
      <c r="D294" s="52"/>
    </row>
    <row r="295" spans="1:4" ht="15.75">
      <c r="A295" s="52"/>
      <c r="B295" s="52"/>
      <c r="C295" s="52"/>
      <c r="D295" s="52"/>
    </row>
    <row r="296" spans="1:4" ht="15.75">
      <c r="A296" s="52"/>
      <c r="B296" s="52"/>
      <c r="C296" s="52"/>
      <c r="D296" s="52"/>
    </row>
    <row r="297" spans="1:4" ht="15.75">
      <c r="A297" s="52"/>
      <c r="B297" s="52"/>
      <c r="C297" s="52"/>
      <c r="D297" s="52"/>
    </row>
    <row r="298" spans="1:4" ht="15.75">
      <c r="A298" s="52"/>
      <c r="B298" s="52"/>
      <c r="C298" s="52"/>
      <c r="D298" s="52"/>
    </row>
    <row r="299" spans="1:4" ht="15.75">
      <c r="A299" s="52"/>
      <c r="B299" s="52"/>
      <c r="C299" s="52"/>
      <c r="D299" s="52"/>
    </row>
    <row r="300" spans="1:4" ht="15.75">
      <c r="A300" s="52"/>
      <c r="B300" s="52"/>
      <c r="C300" s="52"/>
      <c r="D300" s="52"/>
    </row>
    <row r="301" spans="1:4" ht="15.75">
      <c r="A301" s="52"/>
      <c r="B301" s="52"/>
      <c r="C301" s="52"/>
      <c r="D301" s="52"/>
    </row>
    <row r="302" spans="1:4" ht="15.75">
      <c r="A302" s="52"/>
      <c r="B302" s="52"/>
      <c r="C302" s="52"/>
      <c r="D302" s="52"/>
    </row>
    <row r="303" spans="1:4" ht="15.75">
      <c r="A303" s="52"/>
      <c r="B303" s="52"/>
      <c r="C303" s="52"/>
      <c r="D303" s="52"/>
    </row>
    <row r="304" spans="1:4" ht="15.75">
      <c r="A304" s="52"/>
      <c r="B304" s="52"/>
      <c r="C304" s="52"/>
      <c r="D304" s="52"/>
    </row>
    <row r="305" spans="1:4" ht="15.75">
      <c r="A305" s="52"/>
      <c r="B305" s="52"/>
      <c r="C305" s="52"/>
      <c r="D305" s="52"/>
    </row>
    <row r="306" spans="1:4" ht="15.75">
      <c r="A306" s="52"/>
      <c r="B306" s="52"/>
      <c r="C306" s="52"/>
      <c r="D306" s="52"/>
    </row>
    <row r="307" spans="1:4" ht="15.75">
      <c r="A307" s="52"/>
      <c r="B307" s="52"/>
      <c r="C307" s="52"/>
      <c r="D307" s="52"/>
    </row>
    <row r="308" spans="1:4" ht="15.75">
      <c r="A308" s="52"/>
      <c r="B308" s="52"/>
      <c r="C308" s="52"/>
      <c r="D308" s="52"/>
    </row>
    <row r="309" spans="1:4" ht="15.75">
      <c r="A309" s="52"/>
      <c r="B309" s="52"/>
      <c r="C309" s="52"/>
      <c r="D309" s="52"/>
    </row>
    <row r="310" spans="1:4" ht="15.75">
      <c r="A310" s="52"/>
      <c r="B310" s="52"/>
      <c r="C310" s="52"/>
      <c r="D310" s="52"/>
    </row>
    <row r="311" spans="1:4" ht="15.75">
      <c r="A311" s="52"/>
      <c r="B311" s="52"/>
      <c r="C311" s="52"/>
      <c r="D311" s="52"/>
    </row>
    <row r="312" spans="1:4" ht="15.75">
      <c r="A312" s="52"/>
      <c r="B312" s="52"/>
      <c r="C312" s="52"/>
      <c r="D312" s="52"/>
    </row>
    <row r="313" spans="1:4" ht="15.75">
      <c r="A313" s="52"/>
      <c r="B313" s="52"/>
      <c r="C313" s="52"/>
      <c r="D313" s="52"/>
    </row>
    <row r="314" spans="1:4" ht="15.75">
      <c r="A314" s="52"/>
      <c r="B314" s="52"/>
      <c r="C314" s="52"/>
      <c r="D314" s="52"/>
    </row>
    <row r="315" spans="1:4" ht="15.75">
      <c r="A315" s="52"/>
      <c r="B315" s="52"/>
      <c r="C315" s="52"/>
      <c r="D315" s="52"/>
    </row>
    <row r="316" spans="1:4" ht="15.75">
      <c r="A316" s="52"/>
      <c r="B316" s="52"/>
      <c r="C316" s="52"/>
      <c r="D316" s="52"/>
    </row>
    <row r="317" spans="1:4" ht="15.75">
      <c r="A317" s="52"/>
      <c r="B317" s="52"/>
      <c r="C317" s="52"/>
      <c r="D317" s="52"/>
    </row>
    <row r="318" spans="1:4" ht="15.75">
      <c r="A318" s="52"/>
      <c r="B318" s="52"/>
      <c r="C318" s="52"/>
      <c r="D318" s="52"/>
    </row>
    <row r="319" spans="1:4" ht="15.75">
      <c r="A319" s="52"/>
      <c r="B319" s="52"/>
      <c r="C319" s="52"/>
      <c r="D319" s="52"/>
    </row>
    <row r="320" spans="1:4" ht="15.75">
      <c r="A320" s="52"/>
      <c r="B320" s="52"/>
      <c r="C320" s="52"/>
      <c r="D320" s="52"/>
    </row>
    <row r="321" spans="1:4" ht="15.75">
      <c r="A321" s="52"/>
      <c r="B321" s="52"/>
      <c r="C321" s="52"/>
      <c r="D321" s="52"/>
    </row>
    <row r="322" spans="1:4" ht="15.75">
      <c r="A322" s="52"/>
      <c r="B322" s="52"/>
      <c r="C322" s="52"/>
      <c r="D322" s="52"/>
    </row>
    <row r="323" spans="1:4" ht="15.75">
      <c r="A323" s="52"/>
      <c r="B323" s="52"/>
      <c r="C323" s="52"/>
      <c r="D323" s="52"/>
    </row>
    <row r="324" spans="1:4" ht="15.75">
      <c r="A324" s="52"/>
      <c r="B324" s="52"/>
      <c r="C324" s="52"/>
      <c r="D324" s="52"/>
    </row>
    <row r="325" spans="1:4" ht="15.75">
      <c r="A325" s="52"/>
      <c r="B325" s="52"/>
      <c r="C325" s="52"/>
      <c r="D325" s="52"/>
    </row>
    <row r="326" spans="1:4" ht="15.75">
      <c r="A326" s="52"/>
      <c r="B326" s="52"/>
      <c r="C326" s="52"/>
      <c r="D326" s="52"/>
    </row>
    <row r="327" spans="1:4" ht="15.75">
      <c r="A327" s="52"/>
      <c r="B327" s="52"/>
      <c r="C327" s="52"/>
      <c r="D327" s="52"/>
    </row>
    <row r="328" spans="1:4" ht="15.75">
      <c r="A328" s="52"/>
      <c r="B328" s="52"/>
      <c r="C328" s="52"/>
      <c r="D328" s="52"/>
    </row>
    <row r="329" spans="1:4" ht="15.75">
      <c r="A329" s="52"/>
      <c r="B329" s="52"/>
      <c r="C329" s="52"/>
      <c r="D329" s="52"/>
    </row>
    <row r="330" spans="1:4" ht="15.75">
      <c r="A330" s="52"/>
      <c r="B330" s="52"/>
      <c r="C330" s="52"/>
      <c r="D330" s="52"/>
    </row>
    <row r="331" spans="1:4" ht="15.75">
      <c r="A331" s="52"/>
      <c r="B331" s="52"/>
      <c r="C331" s="52"/>
      <c r="D331" s="52"/>
    </row>
    <row r="332" spans="1:4" ht="15.75">
      <c r="A332" s="52"/>
      <c r="B332" s="52"/>
      <c r="C332" s="52"/>
      <c r="D332" s="52"/>
    </row>
    <row r="333" spans="1:4" ht="15.75">
      <c r="A333" s="52"/>
      <c r="B333" s="52"/>
      <c r="C333" s="52"/>
      <c r="D333" s="52"/>
    </row>
    <row r="334" spans="1:4" ht="15.75">
      <c r="A334" s="52"/>
      <c r="B334" s="52"/>
      <c r="C334" s="52"/>
      <c r="D334" s="52"/>
    </row>
    <row r="335" spans="1:4" ht="15.75">
      <c r="A335" s="52"/>
      <c r="B335" s="52"/>
      <c r="C335" s="52"/>
      <c r="D335" s="52"/>
    </row>
    <row r="336" spans="1:4" ht="15.75">
      <c r="A336" s="52"/>
      <c r="B336" s="52"/>
      <c r="C336" s="52"/>
      <c r="D336" s="52"/>
    </row>
    <row r="337" spans="1:4" ht="15.75">
      <c r="A337" s="52"/>
      <c r="B337" s="52"/>
      <c r="C337" s="52"/>
      <c r="D337" s="52"/>
    </row>
    <row r="338" spans="1:4" ht="15.75">
      <c r="A338" s="52"/>
      <c r="B338" s="52"/>
      <c r="C338" s="52"/>
      <c r="D338" s="52"/>
    </row>
    <row r="339" spans="1:4" ht="15.75">
      <c r="A339" s="52"/>
      <c r="B339" s="52"/>
      <c r="C339" s="52"/>
      <c r="D339" s="52"/>
    </row>
    <row r="340" spans="1:4" ht="15.75">
      <c r="A340" s="52"/>
      <c r="B340" s="52"/>
      <c r="C340" s="52"/>
      <c r="D340" s="52"/>
    </row>
    <row r="341" spans="1:4" ht="15.75">
      <c r="A341" s="52"/>
      <c r="B341" s="52"/>
      <c r="C341" s="52"/>
      <c r="D341" s="52"/>
    </row>
    <row r="342" spans="1:4" ht="15.75">
      <c r="A342" s="52"/>
      <c r="B342" s="52"/>
      <c r="C342" s="52"/>
      <c r="D342" s="52"/>
    </row>
    <row r="343" spans="1:4" ht="15.75">
      <c r="A343" s="52"/>
      <c r="B343" s="52"/>
      <c r="C343" s="52"/>
      <c r="D343" s="52"/>
    </row>
    <row r="344" spans="1:4" ht="15.75">
      <c r="A344" s="52"/>
      <c r="B344" s="52"/>
      <c r="C344" s="52"/>
      <c r="D344" s="52"/>
    </row>
    <row r="345" spans="1:4" ht="15.75">
      <c r="A345" s="52"/>
      <c r="B345" s="52"/>
      <c r="C345" s="52"/>
      <c r="D345" s="52"/>
    </row>
    <row r="346" spans="1:4" ht="15.75">
      <c r="A346" s="52"/>
      <c r="B346" s="52"/>
      <c r="C346" s="52"/>
      <c r="D346" s="52"/>
    </row>
    <row r="347" spans="1:4" ht="15.75">
      <c r="A347" s="52"/>
      <c r="B347" s="52"/>
      <c r="C347" s="52"/>
      <c r="D347" s="52"/>
    </row>
    <row r="348" spans="1:4" ht="15.75">
      <c r="A348" s="52"/>
      <c r="B348" s="52"/>
      <c r="C348" s="52"/>
      <c r="D348" s="52"/>
    </row>
    <row r="349" spans="1:4" ht="15.75">
      <c r="A349" s="52"/>
      <c r="B349" s="52"/>
      <c r="C349" s="52"/>
      <c r="D349" s="52"/>
    </row>
    <row r="350" spans="1:4" ht="15.75">
      <c r="A350" s="52"/>
      <c r="B350" s="52"/>
      <c r="C350" s="52"/>
      <c r="D350" s="52"/>
    </row>
    <row r="351" spans="1:4" ht="15.75">
      <c r="A351" s="52"/>
      <c r="B351" s="52"/>
      <c r="C351" s="52"/>
      <c r="D351" s="52"/>
    </row>
    <row r="352" spans="1:4" ht="15.75">
      <c r="A352" s="52"/>
      <c r="B352" s="52"/>
      <c r="C352" s="52"/>
      <c r="D352" s="52"/>
    </row>
    <row r="353" spans="1:4" ht="15.75">
      <c r="A353" s="52"/>
      <c r="B353" s="52"/>
      <c r="C353" s="52"/>
      <c r="D353" s="52"/>
    </row>
    <row r="354" spans="1:4" ht="15.75">
      <c r="A354" s="52"/>
      <c r="B354" s="52"/>
      <c r="C354" s="52"/>
      <c r="D354" s="52"/>
    </row>
    <row r="355" spans="1:4" ht="15.75">
      <c r="A355" s="52"/>
      <c r="B355" s="52"/>
      <c r="C355" s="52"/>
      <c r="D355" s="52"/>
    </row>
    <row r="356" spans="1:4" ht="15.75">
      <c r="A356" s="52"/>
      <c r="B356" s="52"/>
      <c r="C356" s="52"/>
      <c r="D356" s="52"/>
    </row>
    <row r="357" spans="1:4" ht="15.75">
      <c r="A357" s="52"/>
      <c r="B357" s="52"/>
      <c r="C357" s="52"/>
      <c r="D357" s="52"/>
    </row>
    <row r="358" spans="1:4" ht="15.75">
      <c r="A358" s="52"/>
      <c r="B358" s="52"/>
      <c r="C358" s="52"/>
      <c r="D358" s="52"/>
    </row>
    <row r="359" spans="1:4" ht="15.75">
      <c r="A359" s="52"/>
      <c r="B359" s="52"/>
      <c r="C359" s="52"/>
      <c r="D359" s="52"/>
    </row>
    <row r="360" spans="1:4" ht="15.75">
      <c r="A360" s="52"/>
      <c r="B360" s="52"/>
      <c r="C360" s="52"/>
      <c r="D360" s="52"/>
    </row>
    <row r="361" spans="1:4" ht="15.75">
      <c r="A361" s="52"/>
      <c r="B361" s="52"/>
      <c r="C361" s="52"/>
      <c r="D361" s="52"/>
    </row>
    <row r="362" spans="1:4" ht="15.75">
      <c r="A362" s="52"/>
      <c r="B362" s="52"/>
      <c r="C362" s="52"/>
      <c r="D362" s="52"/>
    </row>
    <row r="363" spans="1:4" ht="15.75">
      <c r="A363" s="52"/>
      <c r="B363" s="52"/>
      <c r="C363" s="52"/>
      <c r="D363" s="52"/>
    </row>
    <row r="364" spans="1:4" ht="15.75">
      <c r="A364" s="52"/>
      <c r="B364" s="52"/>
      <c r="C364" s="52"/>
      <c r="D364" s="52"/>
    </row>
    <row r="365" spans="1:4" ht="15.75">
      <c r="A365" s="52"/>
      <c r="B365" s="52"/>
      <c r="C365" s="52"/>
      <c r="D365" s="52"/>
    </row>
    <row r="366" spans="1:4" ht="15.75">
      <c r="A366" s="52"/>
      <c r="B366" s="52"/>
      <c r="C366" s="52"/>
      <c r="D366" s="52"/>
    </row>
    <row r="367" spans="1:4" ht="15.75">
      <c r="A367" s="52"/>
      <c r="B367" s="52"/>
      <c r="C367" s="52"/>
      <c r="D367" s="52"/>
    </row>
    <row r="368" spans="1:4" ht="15.75">
      <c r="A368" s="52"/>
      <c r="B368" s="52"/>
      <c r="C368" s="52"/>
      <c r="D368" s="52"/>
    </row>
    <row r="369" spans="1:4" ht="15.75">
      <c r="A369" s="52"/>
      <c r="B369" s="52"/>
      <c r="C369" s="52"/>
      <c r="D369" s="52"/>
    </row>
    <row r="370" spans="1:4" ht="15.75">
      <c r="A370" s="52"/>
      <c r="B370" s="52"/>
      <c r="C370" s="52"/>
      <c r="D370" s="52"/>
    </row>
    <row r="371" spans="1:4" ht="15.75">
      <c r="A371" s="52"/>
      <c r="B371" s="52"/>
      <c r="C371" s="52"/>
      <c r="D371" s="52"/>
    </row>
    <row r="372" spans="1:4" ht="15.75">
      <c r="A372" s="52"/>
      <c r="B372" s="52"/>
      <c r="C372" s="52"/>
      <c r="D372" s="52"/>
    </row>
    <row r="373" spans="1:4" ht="15.75">
      <c r="A373" s="52"/>
      <c r="B373" s="52"/>
      <c r="C373" s="52"/>
      <c r="D373" s="52"/>
    </row>
    <row r="374" spans="1:4" ht="15.75">
      <c r="A374" s="52"/>
      <c r="B374" s="52"/>
      <c r="C374" s="52"/>
      <c r="D374" s="52"/>
    </row>
    <row r="375" spans="1:4" ht="15.75">
      <c r="A375" s="52"/>
      <c r="B375" s="52"/>
      <c r="C375" s="52"/>
      <c r="D375" s="52"/>
    </row>
    <row r="376" spans="1:4" ht="15.75">
      <c r="A376" s="52"/>
      <c r="B376" s="52"/>
      <c r="C376" s="52"/>
      <c r="D376" s="52"/>
    </row>
    <row r="377" spans="1:4" ht="15.75">
      <c r="A377" s="52"/>
      <c r="B377" s="52"/>
      <c r="C377" s="52"/>
      <c r="D377" s="52"/>
    </row>
    <row r="378" spans="1:4" ht="15.75">
      <c r="A378" s="52"/>
      <c r="B378" s="52"/>
      <c r="C378" s="52"/>
      <c r="D378" s="52"/>
    </row>
    <row r="379" spans="1:4" ht="15.75">
      <c r="A379" s="52"/>
      <c r="B379" s="52"/>
      <c r="C379" s="52"/>
      <c r="D379" s="52"/>
    </row>
    <row r="380" spans="1:4" ht="15.75">
      <c r="A380" s="52"/>
      <c r="B380" s="52"/>
      <c r="C380" s="52"/>
      <c r="D380" s="52"/>
    </row>
    <row r="381" spans="1:4" ht="15.75">
      <c r="A381" s="52"/>
      <c r="B381" s="52"/>
      <c r="C381" s="52"/>
      <c r="D381" s="52"/>
    </row>
    <row r="382" spans="1:4" ht="15.75">
      <c r="A382" s="52"/>
      <c r="B382" s="52"/>
      <c r="C382" s="52"/>
      <c r="D382" s="52"/>
    </row>
    <row r="383" spans="1:4" ht="15.75">
      <c r="A383" s="52"/>
      <c r="B383" s="52"/>
      <c r="C383" s="52"/>
      <c r="D383" s="52"/>
    </row>
    <row r="384" spans="1:4" ht="15.75">
      <c r="A384" s="52"/>
      <c r="B384" s="52"/>
      <c r="C384" s="52"/>
      <c r="D384" s="52"/>
    </row>
    <row r="385" spans="1:4" ht="15.75">
      <c r="A385" s="52"/>
      <c r="B385" s="52"/>
      <c r="C385" s="52"/>
      <c r="D385" s="52"/>
    </row>
    <row r="386" spans="1:4" ht="15.75">
      <c r="A386" s="52"/>
      <c r="B386" s="52"/>
      <c r="C386" s="52"/>
      <c r="D386" s="52"/>
    </row>
    <row r="387" spans="1:4" ht="15.75">
      <c r="A387" s="52"/>
      <c r="B387" s="52"/>
      <c r="C387" s="52"/>
      <c r="D387" s="52"/>
    </row>
    <row r="388" spans="1:4" ht="15.75">
      <c r="A388" s="52"/>
      <c r="B388" s="52"/>
      <c r="C388" s="52"/>
      <c r="D388" s="52"/>
    </row>
    <row r="389" spans="1:4" ht="15.75">
      <c r="A389" s="52"/>
      <c r="B389" s="52"/>
      <c r="C389" s="52"/>
      <c r="D389" s="52"/>
    </row>
    <row r="390" spans="1:4" ht="15.75">
      <c r="A390" s="52"/>
      <c r="B390" s="52"/>
      <c r="C390" s="52"/>
      <c r="D390" s="52"/>
    </row>
    <row r="391" spans="1:4" ht="15.75">
      <c r="A391" s="52"/>
      <c r="B391" s="52"/>
      <c r="C391" s="52"/>
      <c r="D391" s="52"/>
    </row>
    <row r="392" spans="1:4" ht="15.75">
      <c r="A392" s="52"/>
      <c r="B392" s="52"/>
      <c r="C392" s="52"/>
      <c r="D392" s="52"/>
    </row>
    <row r="393" spans="1:4" ht="15.75">
      <c r="A393" s="52"/>
      <c r="B393" s="52"/>
      <c r="C393" s="52"/>
      <c r="D393" s="52"/>
    </row>
    <row r="394" spans="1:4" ht="15.75">
      <c r="A394" s="52"/>
      <c r="B394" s="52"/>
      <c r="C394" s="52"/>
      <c r="D394" s="52"/>
    </row>
    <row r="395" spans="1:4" ht="15.75">
      <c r="A395" s="52"/>
      <c r="B395" s="52"/>
      <c r="C395" s="52"/>
      <c r="D395" s="52"/>
    </row>
    <row r="396" spans="1:4" ht="15.75">
      <c r="A396" s="52"/>
      <c r="B396" s="52"/>
      <c r="C396" s="52"/>
      <c r="D396" s="52"/>
    </row>
    <row r="397" spans="1:4" ht="15.75">
      <c r="A397" s="52"/>
      <c r="B397" s="52"/>
      <c r="C397" s="52"/>
      <c r="D397" s="52"/>
    </row>
    <row r="398" spans="1:4" ht="15.75">
      <c r="A398" s="52"/>
      <c r="B398" s="52"/>
      <c r="C398" s="52"/>
      <c r="D398" s="52"/>
    </row>
    <row r="399" spans="1:4" ht="15.75">
      <c r="A399" s="52"/>
      <c r="B399" s="52"/>
      <c r="C399" s="52"/>
      <c r="D399" s="52"/>
    </row>
    <row r="400" spans="1:4" ht="15.75">
      <c r="A400" s="52"/>
      <c r="B400" s="52"/>
      <c r="C400" s="52"/>
      <c r="D400" s="52"/>
    </row>
    <row r="401" spans="1:4" ht="15.75">
      <c r="A401" s="52"/>
      <c r="B401" s="52"/>
      <c r="C401" s="52"/>
      <c r="D401" s="52"/>
    </row>
    <row r="402" spans="1:4" ht="15.75">
      <c r="A402" s="52"/>
      <c r="B402" s="52"/>
      <c r="C402" s="52"/>
      <c r="D402" s="52"/>
    </row>
    <row r="403" spans="1:4" ht="15.75">
      <c r="A403" s="52"/>
      <c r="B403" s="52"/>
      <c r="C403" s="52"/>
      <c r="D403" s="52"/>
    </row>
    <row r="404" spans="1:4" ht="15.75">
      <c r="A404" s="52"/>
      <c r="B404" s="52"/>
      <c r="C404" s="52"/>
      <c r="D404" s="52"/>
    </row>
    <row r="405" spans="1:4" ht="15.75">
      <c r="A405" s="52"/>
      <c r="B405" s="52"/>
      <c r="C405" s="52"/>
      <c r="D405" s="52"/>
    </row>
    <row r="406" spans="1:4" ht="15.75">
      <c r="A406" s="52"/>
      <c r="B406" s="52"/>
      <c r="C406" s="52"/>
      <c r="D406" s="52"/>
    </row>
    <row r="407" spans="1:4" ht="15.75">
      <c r="A407" s="52"/>
      <c r="B407" s="52"/>
      <c r="C407" s="52"/>
      <c r="D407" s="52"/>
    </row>
    <row r="408" spans="1:4" ht="15.75">
      <c r="A408" s="52"/>
      <c r="B408" s="52"/>
      <c r="C408" s="52"/>
      <c r="D408" s="52"/>
    </row>
    <row r="409" spans="1:4" ht="15.75">
      <c r="A409" s="52"/>
      <c r="B409" s="52"/>
      <c r="C409" s="52"/>
      <c r="D409" s="52"/>
    </row>
    <row r="410" spans="1:4" ht="15.75">
      <c r="A410" s="52"/>
      <c r="B410" s="52"/>
      <c r="C410" s="52"/>
      <c r="D410" s="52"/>
    </row>
    <row r="411" spans="1:4" ht="15.75">
      <c r="A411" s="52"/>
      <c r="B411" s="52"/>
      <c r="C411" s="52"/>
      <c r="D411" s="52"/>
    </row>
    <row r="412" spans="1:4" ht="15.75">
      <c r="A412" s="52"/>
      <c r="B412" s="52"/>
      <c r="C412" s="52"/>
      <c r="D412" s="52"/>
    </row>
    <row r="413" spans="1:4" ht="15.75">
      <c r="A413" s="52"/>
      <c r="B413" s="52"/>
      <c r="C413" s="52"/>
      <c r="D413" s="52"/>
    </row>
    <row r="414" spans="1:4" ht="15.75">
      <c r="A414" s="52"/>
      <c r="B414" s="52"/>
      <c r="C414" s="52"/>
      <c r="D414" s="52"/>
    </row>
    <row r="415" spans="1:4" ht="15.75">
      <c r="A415" s="52"/>
      <c r="B415" s="52"/>
      <c r="C415" s="52"/>
      <c r="D415" s="52"/>
    </row>
    <row r="416" spans="1:4" ht="15.75">
      <c r="A416" s="52"/>
      <c r="B416" s="52"/>
      <c r="C416" s="52"/>
      <c r="D416" s="52"/>
    </row>
    <row r="417" spans="1:4" ht="15.75">
      <c r="A417" s="52"/>
      <c r="B417" s="52"/>
      <c r="C417" s="52"/>
      <c r="D417" s="52"/>
    </row>
    <row r="418" spans="1:4" ht="15.75">
      <c r="A418" s="52"/>
      <c r="B418" s="52"/>
      <c r="C418" s="52"/>
      <c r="D418" s="52"/>
    </row>
    <row r="419" spans="1:4" ht="15.75">
      <c r="A419" s="52"/>
      <c r="B419" s="52"/>
      <c r="C419" s="52"/>
      <c r="D419" s="52"/>
    </row>
    <row r="420" spans="1:4" ht="15.75">
      <c r="A420" s="52"/>
      <c r="B420" s="52"/>
      <c r="C420" s="52"/>
      <c r="D420" s="52"/>
    </row>
    <row r="421" spans="1:4" ht="15.75">
      <c r="A421" s="52"/>
      <c r="B421" s="52"/>
      <c r="C421" s="52"/>
      <c r="D421" s="52"/>
    </row>
    <row r="422" spans="1:4" ht="15.75">
      <c r="A422" s="52"/>
      <c r="B422" s="52"/>
      <c r="C422" s="52"/>
      <c r="D422" s="52"/>
    </row>
    <row r="423" spans="1:4" ht="15.75">
      <c r="A423" s="52"/>
      <c r="B423" s="52"/>
      <c r="C423" s="52"/>
      <c r="D423" s="52"/>
    </row>
    <row r="424" spans="1:4" ht="15.75">
      <c r="A424" s="52"/>
      <c r="B424" s="52"/>
      <c r="C424" s="52"/>
      <c r="D424" s="52"/>
    </row>
    <row r="425" spans="1:4" ht="15.75">
      <c r="A425" s="52"/>
      <c r="B425" s="52"/>
      <c r="C425" s="52"/>
      <c r="D425" s="52"/>
    </row>
    <row r="426" spans="1:4" ht="15.75">
      <c r="A426" s="52"/>
      <c r="B426" s="52"/>
      <c r="C426" s="52"/>
      <c r="D426" s="52"/>
    </row>
    <row r="427" spans="1:4" ht="15.75">
      <c r="A427" s="52"/>
      <c r="B427" s="52"/>
      <c r="C427" s="52"/>
      <c r="D427" s="52"/>
    </row>
    <row r="428" spans="1:4" ht="15.75">
      <c r="A428" s="52"/>
      <c r="B428" s="52"/>
      <c r="C428" s="52"/>
      <c r="D428" s="52"/>
    </row>
    <row r="429" spans="1:4" ht="15.75">
      <c r="A429" s="52"/>
      <c r="B429" s="52"/>
      <c r="C429" s="52"/>
      <c r="D429" s="52"/>
    </row>
    <row r="430" spans="1:4" ht="15.75">
      <c r="A430" s="52"/>
      <c r="B430" s="52"/>
      <c r="C430" s="52"/>
      <c r="D430" s="52"/>
    </row>
    <row r="431" spans="1:4" ht="15.75">
      <c r="A431" s="52"/>
      <c r="B431" s="52"/>
      <c r="C431" s="52"/>
      <c r="D431" s="52"/>
    </row>
    <row r="432" spans="1:4" ht="15.75">
      <c r="A432" s="52"/>
      <c r="B432" s="52"/>
      <c r="C432" s="52"/>
      <c r="D432" s="52"/>
    </row>
    <row r="433" spans="1:4" ht="15.75">
      <c r="A433" s="52"/>
      <c r="B433" s="52"/>
      <c r="C433" s="52"/>
      <c r="D433" s="52"/>
    </row>
    <row r="434" spans="1:4" ht="15.75">
      <c r="A434" s="52"/>
      <c r="B434" s="52"/>
      <c r="C434" s="52"/>
      <c r="D434" s="52"/>
    </row>
    <row r="435" spans="1:4" ht="15.75">
      <c r="A435" s="52"/>
      <c r="B435" s="52"/>
      <c r="C435" s="52"/>
      <c r="D435" s="52"/>
    </row>
    <row r="436" spans="1:4" ht="15.75">
      <c r="A436" s="52"/>
      <c r="B436" s="52"/>
      <c r="C436" s="52"/>
      <c r="D436" s="52"/>
    </row>
    <row r="437" spans="1:4" ht="15.75">
      <c r="A437" s="52"/>
      <c r="B437" s="52"/>
      <c r="C437" s="52"/>
      <c r="D437" s="52"/>
    </row>
    <row r="438" spans="1:4" ht="15.75">
      <c r="A438" s="52"/>
      <c r="B438" s="52"/>
      <c r="C438" s="52"/>
      <c r="D438" s="52"/>
    </row>
    <row r="439" spans="1:4" ht="15.75">
      <c r="A439" s="52"/>
      <c r="B439" s="52"/>
      <c r="C439" s="52"/>
      <c r="D439" s="52"/>
    </row>
    <row r="440" spans="1:4" ht="15.75">
      <c r="A440" s="52"/>
      <c r="B440" s="52"/>
      <c r="C440" s="52"/>
      <c r="D440" s="52"/>
    </row>
    <row r="441" spans="1:4" ht="15.75">
      <c r="A441" s="52"/>
      <c r="B441" s="52"/>
      <c r="C441" s="52"/>
      <c r="D441" s="52"/>
    </row>
    <row r="442" spans="1:4" ht="15.75">
      <c r="A442" s="52"/>
      <c r="B442" s="52"/>
      <c r="C442" s="52"/>
      <c r="D442" s="52"/>
    </row>
    <row r="443" spans="1:4" ht="15.75">
      <c r="A443" s="52"/>
      <c r="B443" s="52"/>
      <c r="C443" s="52"/>
      <c r="D443" s="52"/>
    </row>
    <row r="444" spans="1:4" ht="15.75">
      <c r="A444" s="52"/>
      <c r="B444" s="52"/>
      <c r="C444" s="52"/>
      <c r="D444" s="52"/>
    </row>
    <row r="445" spans="1:4" ht="15.75">
      <c r="A445" s="52"/>
      <c r="B445" s="52"/>
      <c r="C445" s="52"/>
      <c r="D445" s="52"/>
    </row>
    <row r="446" spans="1:4" ht="15.75">
      <c r="A446" s="52"/>
      <c r="B446" s="52"/>
      <c r="C446" s="52"/>
      <c r="D446" s="52"/>
    </row>
    <row r="447" spans="1:4" ht="15.75">
      <c r="A447" s="52"/>
      <c r="B447" s="52"/>
      <c r="C447" s="52"/>
      <c r="D447" s="52"/>
    </row>
    <row r="448" spans="1:4" ht="15.75">
      <c r="A448" s="52"/>
      <c r="B448" s="52"/>
      <c r="C448" s="52"/>
      <c r="D448" s="52"/>
    </row>
    <row r="449" spans="1:4" ht="15.75">
      <c r="A449" s="52"/>
      <c r="B449" s="52"/>
      <c r="C449" s="52"/>
      <c r="D449" s="52"/>
    </row>
    <row r="450" spans="1:4" ht="15.75">
      <c r="A450" s="52"/>
      <c r="B450" s="52"/>
      <c r="C450" s="52"/>
      <c r="D450" s="52"/>
    </row>
    <row r="451" spans="1:4" ht="15.75">
      <c r="A451" s="52"/>
      <c r="B451" s="52"/>
      <c r="C451" s="52"/>
      <c r="D451" s="52"/>
    </row>
    <row r="452" spans="1:4" ht="15.75">
      <c r="A452" s="52"/>
      <c r="B452" s="52"/>
      <c r="C452" s="52"/>
      <c r="D452" s="52"/>
    </row>
    <row r="453" spans="1:4" ht="15.75">
      <c r="A453" s="52"/>
      <c r="B453" s="52"/>
      <c r="C453" s="52"/>
      <c r="D453" s="52"/>
    </row>
    <row r="454" spans="1:4" ht="15.75">
      <c r="A454" s="52"/>
      <c r="B454" s="52"/>
      <c r="C454" s="52"/>
      <c r="D454" s="52"/>
    </row>
    <row r="455" spans="1:4" ht="15.75">
      <c r="A455" s="52"/>
      <c r="B455" s="52"/>
      <c r="C455" s="52"/>
      <c r="D455" s="52"/>
    </row>
    <row r="456" spans="1:4" ht="15.75">
      <c r="A456" s="52"/>
      <c r="B456" s="52"/>
      <c r="C456" s="52"/>
      <c r="D456" s="52"/>
    </row>
    <row r="457" spans="1:4" ht="15.75">
      <c r="A457" s="52"/>
      <c r="B457" s="52"/>
      <c r="C457" s="52"/>
      <c r="D457" s="52"/>
    </row>
    <row r="458" spans="1:4" ht="15.75">
      <c r="A458" s="52"/>
      <c r="B458" s="52"/>
      <c r="C458" s="52"/>
      <c r="D458" s="52"/>
    </row>
    <row r="459" spans="1:4" ht="15.75">
      <c r="A459" s="52"/>
      <c r="B459" s="52"/>
      <c r="C459" s="52"/>
      <c r="D459" s="52"/>
    </row>
    <row r="460" spans="1:4" ht="15.75">
      <c r="A460" s="52"/>
      <c r="B460" s="52"/>
      <c r="C460" s="52"/>
      <c r="D460" s="52"/>
    </row>
    <row r="461" spans="1:4" ht="15.75">
      <c r="A461" s="52"/>
      <c r="B461" s="52"/>
      <c r="C461" s="52"/>
      <c r="D461" s="52"/>
    </row>
    <row r="462" spans="1:4" ht="15.75">
      <c r="A462" s="52"/>
      <c r="B462" s="52"/>
      <c r="C462" s="52"/>
      <c r="D462" s="52"/>
    </row>
    <row r="463" spans="1:4" ht="15.75">
      <c r="A463" s="52"/>
      <c r="B463" s="52"/>
      <c r="C463" s="52"/>
      <c r="D463" s="52"/>
    </row>
    <row r="464" spans="1:4" ht="15.75">
      <c r="A464" s="52"/>
      <c r="B464" s="52"/>
      <c r="C464" s="52"/>
      <c r="D464" s="52"/>
    </row>
    <row r="465" spans="1:4" ht="15.75">
      <c r="A465" s="52"/>
      <c r="B465" s="52"/>
      <c r="C465" s="52"/>
      <c r="D465" s="52"/>
    </row>
    <row r="466" spans="1:4" ht="15.75">
      <c r="A466" s="52"/>
      <c r="B466" s="52"/>
      <c r="C466" s="52"/>
      <c r="D466" s="52"/>
    </row>
    <row r="467" spans="1:4" ht="15.75">
      <c r="A467" s="52"/>
      <c r="B467" s="52"/>
      <c r="C467" s="52"/>
      <c r="D467" s="52"/>
    </row>
    <row r="468" spans="1:4" ht="15.75">
      <c r="A468" s="52"/>
      <c r="B468" s="52"/>
      <c r="C468" s="52"/>
      <c r="D468" s="52"/>
    </row>
    <row r="469" spans="1:4" ht="15.75">
      <c r="A469" s="52"/>
      <c r="B469" s="52"/>
      <c r="C469" s="52"/>
      <c r="D469" s="52"/>
    </row>
    <row r="470" spans="1:4" ht="15.75">
      <c r="A470" s="52"/>
      <c r="B470" s="52"/>
      <c r="C470" s="52"/>
      <c r="D470" s="52"/>
    </row>
    <row r="471" spans="1:4" ht="15.75">
      <c r="A471" s="52"/>
      <c r="B471" s="52"/>
      <c r="C471" s="52"/>
      <c r="D471" s="52"/>
    </row>
    <row r="472" spans="1:4" ht="15.75">
      <c r="A472" s="52"/>
      <c r="B472" s="52"/>
      <c r="C472" s="52"/>
      <c r="D472" s="52"/>
    </row>
    <row r="473" spans="1:4" ht="15.75">
      <c r="A473" s="52"/>
      <c r="B473" s="52"/>
      <c r="C473" s="52"/>
      <c r="D473" s="52"/>
    </row>
    <row r="474" spans="1:4" ht="15.75">
      <c r="A474" s="52"/>
      <c r="B474" s="52"/>
      <c r="C474" s="52"/>
      <c r="D474" s="52"/>
    </row>
    <row r="475" spans="1:4" ht="15.75">
      <c r="A475" s="52"/>
      <c r="B475" s="52"/>
      <c r="C475" s="52"/>
      <c r="D475" s="52"/>
    </row>
    <row r="476" spans="1:4" ht="15.75">
      <c r="A476" s="52"/>
      <c r="B476" s="52"/>
      <c r="C476" s="52"/>
      <c r="D476" s="52"/>
    </row>
    <row r="477" spans="1:4" ht="15.75">
      <c r="A477" s="52"/>
      <c r="B477" s="52"/>
      <c r="C477" s="52"/>
      <c r="D477" s="52"/>
    </row>
    <row r="478" spans="1:4" ht="15.75">
      <c r="A478" s="52"/>
      <c r="B478" s="52"/>
      <c r="C478" s="52"/>
      <c r="D478" s="52"/>
    </row>
    <row r="479" spans="1:4" ht="15.75">
      <c r="A479" s="52"/>
      <c r="B479" s="52"/>
      <c r="C479" s="52"/>
      <c r="D479" s="52"/>
    </row>
    <row r="480" spans="1:4" ht="15.75">
      <c r="A480" s="52"/>
      <c r="B480" s="52"/>
      <c r="C480" s="52"/>
      <c r="D480" s="52"/>
    </row>
    <row r="481" spans="1:4" ht="15.75">
      <c r="A481" s="52"/>
      <c r="B481" s="52"/>
      <c r="C481" s="52"/>
      <c r="D481" s="52"/>
    </row>
    <row r="482" spans="1:4" ht="15.75">
      <c r="A482" s="52"/>
      <c r="B482" s="52"/>
      <c r="C482" s="52"/>
      <c r="D482" s="52"/>
    </row>
    <row r="483" spans="1:4" ht="15.75">
      <c r="A483" s="52"/>
      <c r="B483" s="52"/>
      <c r="C483" s="52"/>
      <c r="D483" s="52"/>
    </row>
    <row r="484" spans="1:4" ht="15.75">
      <c r="A484" s="52"/>
      <c r="B484" s="52"/>
      <c r="C484" s="52"/>
      <c r="D484" s="52"/>
    </row>
    <row r="485" spans="1:4" ht="15.75">
      <c r="A485" s="52"/>
      <c r="B485" s="52"/>
      <c r="C485" s="52"/>
      <c r="D485" s="52"/>
    </row>
    <row r="486" spans="1:4" ht="15.75">
      <c r="A486" s="52"/>
      <c r="B486" s="52"/>
      <c r="C486" s="52"/>
      <c r="D486" s="52"/>
    </row>
    <row r="487" spans="1:4" ht="15.75">
      <c r="A487" s="52"/>
      <c r="B487" s="52"/>
      <c r="C487" s="52"/>
      <c r="D487" s="52"/>
    </row>
    <row r="488" spans="1:4" ht="15.75">
      <c r="A488" s="52"/>
      <c r="B488" s="52"/>
      <c r="C488" s="52"/>
      <c r="D488" s="52"/>
    </row>
    <row r="489" spans="1:4" ht="15.75">
      <c r="A489" s="52"/>
      <c r="B489" s="52"/>
      <c r="C489" s="52"/>
      <c r="D489" s="52"/>
    </row>
    <row r="490" spans="1:4" ht="15.75">
      <c r="A490" s="52"/>
      <c r="B490" s="52"/>
      <c r="C490" s="52"/>
      <c r="D490" s="52"/>
    </row>
    <row r="491" spans="1:4" ht="15.75">
      <c r="A491" s="52"/>
      <c r="B491" s="52"/>
      <c r="C491" s="52"/>
      <c r="D491" s="52"/>
    </row>
    <row r="492" spans="1:4" ht="15.75">
      <c r="A492" s="52"/>
      <c r="B492" s="52"/>
      <c r="C492" s="52"/>
      <c r="D492" s="52"/>
    </row>
    <row r="493" spans="1:4" ht="15.75">
      <c r="A493" s="52"/>
      <c r="B493" s="52"/>
      <c r="C493" s="52"/>
      <c r="D493" s="52"/>
    </row>
    <row r="494" spans="1:4" ht="15.75">
      <c r="A494" s="52"/>
      <c r="B494" s="52"/>
      <c r="C494" s="52"/>
      <c r="D494" s="52"/>
    </row>
    <row r="495" spans="1:4" ht="15.75">
      <c r="A495" s="52"/>
      <c r="B495" s="52"/>
      <c r="C495" s="52"/>
      <c r="D495" s="52"/>
    </row>
    <row r="496" spans="1:4" ht="15.75">
      <c r="A496" s="52"/>
      <c r="B496" s="52"/>
      <c r="C496" s="52"/>
      <c r="D496" s="52"/>
    </row>
    <row r="497" spans="1:4" ht="15.75">
      <c r="A497" s="52"/>
      <c r="B497" s="52"/>
      <c r="C497" s="52"/>
      <c r="D497" s="52"/>
    </row>
    <row r="498" spans="1:4" ht="15.75">
      <c r="A498" s="52"/>
      <c r="B498" s="52"/>
      <c r="C498" s="52"/>
      <c r="D498" s="52"/>
    </row>
    <row r="499" spans="1:4" ht="15.75">
      <c r="A499" s="52"/>
      <c r="B499" s="52"/>
      <c r="C499" s="52"/>
      <c r="D499" s="52"/>
    </row>
    <row r="500" spans="1:4" ht="15.75">
      <c r="A500" s="52"/>
      <c r="B500" s="52"/>
      <c r="C500" s="52"/>
      <c r="D500" s="52"/>
    </row>
    <row r="501" spans="1:4" ht="15.75">
      <c r="A501" s="52"/>
      <c r="B501" s="52"/>
      <c r="C501" s="52"/>
      <c r="D501" s="52"/>
    </row>
    <row r="502" spans="1:4" ht="15.75">
      <c r="A502" s="52"/>
      <c r="B502" s="52"/>
      <c r="C502" s="52"/>
      <c r="D502" s="52"/>
    </row>
    <row r="503" spans="1:4" ht="15.75">
      <c r="A503" s="52"/>
      <c r="B503" s="52"/>
      <c r="C503" s="52"/>
      <c r="D503" s="52"/>
    </row>
    <row r="504" spans="1:4" ht="15.75">
      <c r="A504" s="52"/>
      <c r="B504" s="52"/>
      <c r="C504" s="52"/>
      <c r="D504" s="52"/>
    </row>
    <row r="505" spans="1:4" ht="15.75">
      <c r="A505" s="52"/>
      <c r="B505" s="52"/>
      <c r="C505" s="52"/>
      <c r="D505" s="52"/>
    </row>
    <row r="506" spans="1:4" ht="15.75">
      <c r="A506" s="52"/>
      <c r="B506" s="52"/>
      <c r="C506" s="52"/>
      <c r="D506" s="52"/>
    </row>
    <row r="507" spans="1:4" ht="15.75">
      <c r="A507" s="52"/>
      <c r="B507" s="52"/>
      <c r="C507" s="52"/>
      <c r="D507" s="52"/>
    </row>
    <row r="508" spans="1:4" ht="15.75">
      <c r="A508" s="52"/>
      <c r="B508" s="52"/>
      <c r="C508" s="52"/>
      <c r="D508" s="52"/>
    </row>
    <row r="509" spans="1:4" ht="15.75">
      <c r="A509" s="52"/>
      <c r="B509" s="52"/>
      <c r="C509" s="52"/>
      <c r="D509" s="52"/>
    </row>
    <row r="510" spans="1:4" ht="15.75">
      <c r="A510" s="52"/>
      <c r="B510" s="52"/>
      <c r="C510" s="52"/>
      <c r="D510" s="52"/>
    </row>
    <row r="511" spans="1:4" ht="15.75">
      <c r="A511" s="52"/>
      <c r="B511" s="52"/>
      <c r="C511" s="52"/>
      <c r="D511" s="52"/>
    </row>
    <row r="512" spans="1:4" ht="15.75">
      <c r="A512" s="52"/>
      <c r="B512" s="52"/>
      <c r="C512" s="52"/>
      <c r="D512" s="52"/>
    </row>
    <row r="513" spans="1:4" ht="15.75">
      <c r="A513" s="52"/>
      <c r="B513" s="52"/>
      <c r="C513" s="52"/>
      <c r="D513" s="52"/>
    </row>
    <row r="514" spans="1:4" ht="15.75">
      <c r="A514" s="52"/>
      <c r="B514" s="52"/>
      <c r="C514" s="52"/>
      <c r="D514" s="52"/>
    </row>
    <row r="515" spans="1:4" ht="15.75">
      <c r="A515" s="52"/>
      <c r="B515" s="52"/>
      <c r="C515" s="52"/>
      <c r="D515" s="52"/>
    </row>
    <row r="516" spans="1:4" ht="15.75">
      <c r="A516" s="52"/>
      <c r="B516" s="52"/>
      <c r="C516" s="52"/>
      <c r="D516" s="52"/>
    </row>
    <row r="517" spans="1:4" ht="15.75">
      <c r="A517" s="52"/>
      <c r="B517" s="52"/>
      <c r="C517" s="52"/>
      <c r="D517" s="52"/>
    </row>
    <row r="518" spans="1:4" ht="15.75">
      <c r="A518" s="52"/>
      <c r="B518" s="52"/>
      <c r="C518" s="52"/>
      <c r="D518" s="52"/>
    </row>
    <row r="519" spans="1:4" ht="15.75">
      <c r="A519" s="52"/>
      <c r="B519" s="52"/>
      <c r="C519" s="52"/>
      <c r="D519" s="52"/>
    </row>
    <row r="520" spans="1:4" ht="15.75">
      <c r="A520" s="52"/>
      <c r="B520" s="52"/>
      <c r="C520" s="52"/>
      <c r="D520" s="52"/>
    </row>
    <row r="521" spans="1:4" ht="15.75">
      <c r="A521" s="52"/>
      <c r="B521" s="52"/>
      <c r="C521" s="52"/>
      <c r="D521" s="52"/>
    </row>
    <row r="522" spans="1:4" ht="15.75">
      <c r="A522" s="52"/>
      <c r="B522" s="52"/>
      <c r="C522" s="52"/>
      <c r="D522" s="52"/>
    </row>
    <row r="523" spans="1:4" ht="15.75">
      <c r="A523" s="52"/>
      <c r="B523" s="52"/>
      <c r="C523" s="52"/>
      <c r="D523" s="52"/>
    </row>
    <row r="524" spans="1:4" ht="15.75">
      <c r="A524" s="52"/>
      <c r="B524" s="52"/>
      <c r="C524" s="52"/>
      <c r="D524" s="52"/>
    </row>
    <row r="525" spans="1:4" ht="15.75">
      <c r="A525" s="52"/>
      <c r="B525" s="52"/>
      <c r="C525" s="52"/>
      <c r="D525" s="52"/>
    </row>
    <row r="526" spans="1:4" ht="15.75">
      <c r="A526" s="52"/>
      <c r="B526" s="52"/>
      <c r="C526" s="52"/>
      <c r="D526" s="52"/>
    </row>
    <row r="527" spans="1:4" ht="15.75">
      <c r="A527" s="52"/>
      <c r="B527" s="52"/>
      <c r="C527" s="52"/>
      <c r="D527" s="52"/>
    </row>
    <row r="528" spans="1:4" ht="15.75">
      <c r="A528" s="52"/>
      <c r="B528" s="52"/>
      <c r="C528" s="52"/>
      <c r="D528" s="52"/>
    </row>
    <row r="529" spans="1:4" ht="15.75">
      <c r="A529" s="52"/>
      <c r="B529" s="52"/>
      <c r="C529" s="52"/>
      <c r="D529" s="52"/>
    </row>
    <row r="530" spans="1:4" ht="15.75">
      <c r="A530" s="52"/>
      <c r="B530" s="52"/>
      <c r="C530" s="52"/>
      <c r="D530" s="52"/>
    </row>
    <row r="531" spans="1:4" ht="15.75">
      <c r="A531" s="52"/>
      <c r="B531" s="52"/>
      <c r="C531" s="52"/>
      <c r="D531" s="52"/>
    </row>
    <row r="532" spans="1:4" ht="15.75">
      <c r="A532" s="52"/>
      <c r="B532" s="52"/>
      <c r="C532" s="52"/>
      <c r="D532" s="52"/>
    </row>
    <row r="533" spans="1:4" ht="15.75">
      <c r="A533" s="52"/>
      <c r="B533" s="52"/>
      <c r="C533" s="52"/>
      <c r="D533" s="52"/>
    </row>
    <row r="534" spans="1:4" ht="15.75">
      <c r="A534" s="52"/>
      <c r="B534" s="52"/>
      <c r="C534" s="52"/>
      <c r="D534" s="52"/>
    </row>
    <row r="535" spans="1:4" ht="15.75">
      <c r="A535" s="52"/>
      <c r="B535" s="52"/>
      <c r="C535" s="52"/>
      <c r="D535" s="52"/>
    </row>
    <row r="536" spans="1:4" ht="15.75">
      <c r="A536" s="52"/>
      <c r="B536" s="52"/>
      <c r="C536" s="52"/>
      <c r="D536" s="52"/>
    </row>
    <row r="537" spans="1:4" ht="15.75">
      <c r="A537" s="52"/>
      <c r="B537" s="52"/>
      <c r="C537" s="52"/>
      <c r="D537" s="52"/>
    </row>
    <row r="538" spans="1:4" ht="15.75">
      <c r="A538" s="52"/>
      <c r="B538" s="52"/>
      <c r="C538" s="52"/>
      <c r="D538" s="52"/>
    </row>
    <row r="539" spans="1:4" ht="15.75">
      <c r="A539" s="52"/>
      <c r="B539" s="52"/>
      <c r="C539" s="52"/>
      <c r="D539" s="52"/>
    </row>
    <row r="540" spans="1:4" ht="15.75">
      <c r="A540" s="52"/>
      <c r="B540" s="52"/>
      <c r="C540" s="52"/>
      <c r="D540" s="52"/>
    </row>
    <row r="541" spans="1:4" ht="15.75">
      <c r="A541" s="52"/>
      <c r="B541" s="52"/>
      <c r="C541" s="52"/>
      <c r="D541" s="52"/>
    </row>
    <row r="542" spans="1:4" ht="15.75">
      <c r="A542" s="52"/>
      <c r="B542" s="52"/>
      <c r="C542" s="52"/>
      <c r="D542" s="52"/>
    </row>
    <row r="543" spans="1:4" ht="15.75">
      <c r="A543" s="52"/>
      <c r="B543" s="52"/>
      <c r="C543" s="52"/>
      <c r="D543" s="52"/>
    </row>
    <row r="544" spans="1:4" ht="15.75">
      <c r="A544" s="52"/>
      <c r="B544" s="52"/>
      <c r="C544" s="52"/>
      <c r="D544" s="52"/>
    </row>
    <row r="545" spans="1:4" ht="15.75">
      <c r="A545" s="52"/>
      <c r="B545" s="52"/>
      <c r="C545" s="52"/>
      <c r="D545" s="52"/>
    </row>
    <row r="546" spans="1:4" ht="15.75">
      <c r="A546" s="52"/>
      <c r="B546" s="52"/>
      <c r="C546" s="52"/>
      <c r="D546" s="52"/>
    </row>
    <row r="547" spans="1:4" ht="15.75">
      <c r="A547" s="52"/>
      <c r="B547" s="52"/>
      <c r="C547" s="52"/>
      <c r="D547" s="52"/>
    </row>
    <row r="548" spans="1:4" ht="15.75">
      <c r="A548" s="52"/>
      <c r="B548" s="52"/>
      <c r="C548" s="52"/>
      <c r="D548" s="52"/>
    </row>
    <row r="549" spans="1:4" ht="15.75">
      <c r="A549" s="52"/>
      <c r="B549" s="52"/>
      <c r="C549" s="52"/>
      <c r="D549" s="52"/>
    </row>
    <row r="550" spans="1:4" ht="15.75">
      <c r="A550" s="52"/>
      <c r="B550" s="52"/>
      <c r="C550" s="52"/>
      <c r="D550" s="52"/>
    </row>
    <row r="551" spans="1:4" ht="15.75">
      <c r="A551" s="52"/>
      <c r="B551" s="52"/>
      <c r="C551" s="52"/>
      <c r="D551" s="52"/>
    </row>
    <row r="552" spans="1:4" ht="15.75">
      <c r="A552" s="52"/>
      <c r="B552" s="52"/>
      <c r="C552" s="52"/>
      <c r="D552" s="52"/>
    </row>
    <row r="553" spans="1:4" ht="15.75">
      <c r="A553" s="52"/>
      <c r="B553" s="52"/>
      <c r="C553" s="52"/>
      <c r="D553" s="52"/>
    </row>
    <row r="554" spans="1:4" ht="15.75">
      <c r="A554" s="52"/>
      <c r="B554" s="52"/>
      <c r="C554" s="52"/>
      <c r="D554" s="52"/>
    </row>
    <row r="555" spans="1:4" ht="15.75">
      <c r="A555" s="52"/>
      <c r="B555" s="52"/>
      <c r="C555" s="52"/>
      <c r="D555" s="52"/>
    </row>
    <row r="556" spans="1:4" ht="15.75">
      <c r="A556" s="52"/>
      <c r="B556" s="52"/>
      <c r="C556" s="52"/>
      <c r="D556" s="52"/>
    </row>
    <row r="557" spans="1:4" ht="15.75">
      <c r="A557" s="52"/>
      <c r="B557" s="52"/>
      <c r="C557" s="52"/>
      <c r="D557" s="52"/>
    </row>
    <row r="558" spans="1:4" ht="15.75">
      <c r="A558" s="52"/>
      <c r="B558" s="52"/>
      <c r="C558" s="52"/>
      <c r="D558" s="52"/>
    </row>
    <row r="559" spans="1:4" ht="15.75">
      <c r="A559" s="52"/>
      <c r="B559" s="52"/>
      <c r="C559" s="52"/>
      <c r="D559" s="52"/>
    </row>
    <row r="560" spans="1:4" ht="15.75">
      <c r="A560" s="52"/>
      <c r="B560" s="52"/>
      <c r="C560" s="52"/>
      <c r="D560" s="52"/>
    </row>
    <row r="561" spans="1:4" ht="15.75">
      <c r="A561" s="52"/>
      <c r="B561" s="52"/>
      <c r="C561" s="52"/>
      <c r="D561" s="52"/>
    </row>
    <row r="562" spans="1:4" ht="15.75">
      <c r="A562" s="52"/>
      <c r="B562" s="52"/>
      <c r="C562" s="52"/>
      <c r="D562" s="52"/>
    </row>
    <row r="563" spans="1:4" ht="15.75">
      <c r="A563" s="52"/>
      <c r="B563" s="52"/>
      <c r="C563" s="52"/>
      <c r="D563" s="52"/>
    </row>
    <row r="564" spans="1:4" ht="15.75">
      <c r="A564" s="52"/>
      <c r="B564" s="52"/>
      <c r="C564" s="52"/>
      <c r="D564" s="52"/>
    </row>
    <row r="565" spans="1:4" ht="15.75">
      <c r="A565" s="52"/>
      <c r="B565" s="52"/>
      <c r="C565" s="52"/>
      <c r="D565" s="52"/>
    </row>
    <row r="566" spans="1:4" ht="15.75">
      <c r="A566" s="52"/>
      <c r="B566" s="52"/>
      <c r="C566" s="52"/>
      <c r="D566" s="52"/>
    </row>
    <row r="567" spans="1:4" ht="15.75">
      <c r="A567" s="52"/>
      <c r="B567" s="52"/>
      <c r="C567" s="52"/>
      <c r="D567" s="52"/>
    </row>
    <row r="568" spans="1:4" ht="15.75">
      <c r="A568" s="52"/>
      <c r="B568" s="52"/>
      <c r="C568" s="52"/>
      <c r="D568" s="52"/>
    </row>
    <row r="569" spans="1:4" ht="15.75">
      <c r="A569" s="52"/>
      <c r="B569" s="52"/>
      <c r="C569" s="52"/>
      <c r="D569" s="52"/>
    </row>
    <row r="570" spans="1:4" ht="15.75">
      <c r="A570" s="52"/>
      <c r="B570" s="52"/>
      <c r="C570" s="52"/>
      <c r="D570" s="52"/>
    </row>
    <row r="571" spans="1:4" ht="15.75">
      <c r="A571" s="52"/>
      <c r="B571" s="52"/>
      <c r="C571" s="52"/>
      <c r="D571" s="52"/>
    </row>
    <row r="572" spans="1:4" ht="15.75">
      <c r="A572" s="52"/>
      <c r="B572" s="52"/>
      <c r="C572" s="52"/>
      <c r="D572" s="52"/>
    </row>
    <row r="573" spans="1:4" ht="15.75">
      <c r="A573" s="52"/>
      <c r="B573" s="52"/>
      <c r="C573" s="52"/>
      <c r="D573" s="52"/>
    </row>
    <row r="574" spans="1:4" ht="15.75">
      <c r="A574" s="52"/>
      <c r="B574" s="52"/>
      <c r="C574" s="52"/>
      <c r="D574" s="52"/>
    </row>
    <row r="575" spans="1:4" ht="15.75">
      <c r="A575" s="52"/>
      <c r="B575" s="52"/>
      <c r="C575" s="52"/>
      <c r="D575" s="52"/>
    </row>
    <row r="576" spans="1:4" ht="15.75">
      <c r="A576" s="52"/>
      <c r="B576" s="52"/>
      <c r="C576" s="52"/>
      <c r="D576" s="52"/>
    </row>
    <row r="577" spans="1:4" ht="15.75">
      <c r="A577" s="52"/>
      <c r="B577" s="52"/>
      <c r="C577" s="52"/>
      <c r="D577" s="52"/>
    </row>
    <row r="578" spans="1:4" ht="15.75">
      <c r="A578" s="52"/>
      <c r="B578" s="52"/>
      <c r="C578" s="52"/>
      <c r="D578" s="52"/>
    </row>
    <row r="579" spans="1:4" ht="15.75">
      <c r="A579" s="52"/>
      <c r="B579" s="52"/>
      <c r="C579" s="52"/>
      <c r="D579" s="52"/>
    </row>
    <row r="580" spans="1:4" ht="15.75">
      <c r="A580" s="52"/>
      <c r="B580" s="52"/>
      <c r="C580" s="52"/>
      <c r="D580" s="52"/>
    </row>
    <row r="581" spans="1:4" ht="15.75">
      <c r="A581" s="52"/>
      <c r="B581" s="52"/>
      <c r="C581" s="52"/>
      <c r="D581" s="52"/>
    </row>
    <row r="582" spans="1:4" ht="15.75">
      <c r="A582" s="52"/>
      <c r="B582" s="52"/>
      <c r="C582" s="52"/>
      <c r="D582" s="52"/>
    </row>
    <row r="583" spans="1:4" ht="15.75">
      <c r="A583" s="52"/>
      <c r="B583" s="52"/>
      <c r="C583" s="52"/>
      <c r="D583" s="52"/>
    </row>
    <row r="584" spans="1:4" ht="15.75">
      <c r="A584" s="52"/>
      <c r="B584" s="52"/>
      <c r="C584" s="52"/>
      <c r="D584" s="52"/>
    </row>
    <row r="585" spans="1:4" ht="15.75">
      <c r="A585" s="52"/>
      <c r="B585" s="52"/>
      <c r="C585" s="52"/>
      <c r="D585" s="52"/>
    </row>
    <row r="586" spans="1:4" ht="15.75">
      <c r="A586" s="52"/>
      <c r="B586" s="52"/>
      <c r="C586" s="52"/>
      <c r="D586" s="52"/>
    </row>
    <row r="587" spans="1:4" ht="15.75">
      <c r="A587" s="52"/>
      <c r="B587" s="52"/>
      <c r="C587" s="52"/>
      <c r="D587" s="52"/>
    </row>
    <row r="588" spans="1:4" ht="15.75">
      <c r="A588" s="52"/>
      <c r="B588" s="52"/>
      <c r="C588" s="52"/>
      <c r="D588" s="52"/>
    </row>
    <row r="589" spans="1:4" ht="15.75">
      <c r="A589" s="52"/>
      <c r="B589" s="52"/>
      <c r="C589" s="52"/>
      <c r="D589" s="52"/>
    </row>
    <row r="590" spans="1:4" ht="15.75">
      <c r="A590" s="52"/>
      <c r="B590" s="52"/>
      <c r="C590" s="52"/>
      <c r="D590" s="52"/>
    </row>
    <row r="591" spans="1:4" ht="15.75">
      <c r="A591" s="52"/>
      <c r="B591" s="52"/>
      <c r="C591" s="52"/>
      <c r="D591" s="52"/>
    </row>
    <row r="592" spans="1:4" ht="15.75">
      <c r="A592" s="52"/>
      <c r="B592" s="52"/>
      <c r="C592" s="52"/>
      <c r="D592" s="52"/>
    </row>
    <row r="593" spans="1:4" ht="15.75">
      <c r="A593" s="52"/>
      <c r="B593" s="52"/>
      <c r="C593" s="52"/>
      <c r="D593" s="52"/>
    </row>
    <row r="594" spans="1:4" ht="15.75">
      <c r="A594" s="52"/>
      <c r="B594" s="52"/>
      <c r="C594" s="52"/>
      <c r="D594" s="52"/>
    </row>
    <row r="595" spans="1:4" ht="15.75">
      <c r="A595" s="52"/>
      <c r="B595" s="52"/>
      <c r="C595" s="52"/>
      <c r="D595" s="52"/>
    </row>
    <row r="596" spans="1:4" ht="15.75">
      <c r="A596" s="52"/>
      <c r="B596" s="52"/>
      <c r="C596" s="52"/>
      <c r="D596" s="52"/>
    </row>
    <row r="597" spans="1:4" ht="15.75">
      <c r="A597" s="52"/>
      <c r="B597" s="52"/>
      <c r="C597" s="52"/>
      <c r="D597" s="52"/>
    </row>
    <row r="598" spans="1:4" ht="15.75">
      <c r="A598" s="52"/>
      <c r="B598" s="52"/>
      <c r="C598" s="52"/>
      <c r="D598" s="52"/>
    </row>
    <row r="599" spans="1:4" ht="15.75">
      <c r="A599" s="52"/>
      <c r="B599" s="52"/>
      <c r="C599" s="52"/>
      <c r="D599" s="52"/>
    </row>
    <row r="600" spans="1:4" ht="15.75">
      <c r="A600" s="52"/>
      <c r="B600" s="52"/>
      <c r="C600" s="52"/>
      <c r="D600" s="52"/>
    </row>
    <row r="601" spans="1:4" ht="15.75">
      <c r="A601" s="52"/>
      <c r="B601" s="52"/>
      <c r="C601" s="52"/>
      <c r="D601" s="52"/>
    </row>
    <row r="602" spans="1:4" ht="15.75">
      <c r="A602" s="52"/>
      <c r="B602" s="52"/>
      <c r="C602" s="52"/>
      <c r="D602" s="52"/>
    </row>
    <row r="603" spans="1:4" ht="15.75">
      <c r="A603" s="52"/>
      <c r="B603" s="52"/>
      <c r="C603" s="52"/>
      <c r="D603" s="52"/>
    </row>
    <row r="604" spans="1:4" ht="15.75">
      <c r="A604" s="52"/>
      <c r="B604" s="52"/>
      <c r="C604" s="52"/>
      <c r="D604" s="52"/>
    </row>
    <row r="605" spans="1:4" ht="15.75">
      <c r="A605" s="52"/>
      <c r="B605" s="52"/>
      <c r="C605" s="52"/>
      <c r="D605" s="52"/>
    </row>
    <row r="606" spans="1:4" ht="15.75">
      <c r="A606" s="52"/>
      <c r="B606" s="52"/>
      <c r="C606" s="52"/>
      <c r="D606" s="52"/>
    </row>
    <row r="607" spans="1:4" ht="15.75">
      <c r="A607" s="52"/>
      <c r="B607" s="52"/>
      <c r="C607" s="52"/>
      <c r="D607" s="52"/>
    </row>
    <row r="608" spans="1:4" ht="15.75">
      <c r="A608" s="52"/>
      <c r="B608" s="52"/>
      <c r="C608" s="52"/>
      <c r="D608" s="52"/>
    </row>
    <row r="609" spans="1:4" ht="15.75">
      <c r="A609" s="52"/>
      <c r="B609" s="52"/>
      <c r="C609" s="52"/>
      <c r="D609" s="52"/>
    </row>
    <row r="610" spans="1:4" ht="15.75">
      <c r="A610" s="52"/>
      <c r="B610" s="52"/>
      <c r="C610" s="52"/>
      <c r="D610" s="52"/>
    </row>
    <row r="611" spans="1:4" ht="15.75">
      <c r="A611" s="52"/>
      <c r="B611" s="52"/>
      <c r="C611" s="52"/>
      <c r="D611" s="52"/>
    </row>
    <row r="612" spans="1:4" ht="15.75">
      <c r="A612" s="52"/>
      <c r="B612" s="52"/>
      <c r="C612" s="52"/>
      <c r="D612" s="52"/>
    </row>
    <row r="613" spans="1:4" ht="15.75">
      <c r="A613" s="52"/>
      <c r="B613" s="52"/>
      <c r="C613" s="52"/>
      <c r="D613" s="52"/>
    </row>
    <row r="614" spans="1:4" ht="15.75">
      <c r="A614" s="52"/>
      <c r="B614" s="52"/>
      <c r="C614" s="52"/>
      <c r="D614" s="52"/>
    </row>
    <row r="615" spans="1:4" ht="15.75">
      <c r="A615" s="52"/>
      <c r="B615" s="52"/>
      <c r="C615" s="52"/>
      <c r="D615" s="52"/>
    </row>
    <row r="616" spans="1:4" ht="15.75">
      <c r="A616" s="52"/>
      <c r="B616" s="52"/>
      <c r="C616" s="52"/>
      <c r="D616" s="52"/>
    </row>
    <row r="617" spans="1:4" ht="15.75">
      <c r="A617" s="52"/>
      <c r="B617" s="52"/>
      <c r="C617" s="52"/>
      <c r="D617" s="52"/>
    </row>
    <row r="618" spans="1:4" ht="15.75">
      <c r="A618" s="52"/>
      <c r="B618" s="52"/>
      <c r="C618" s="52"/>
      <c r="D618" s="52"/>
    </row>
    <row r="619" spans="1:4" ht="15.75">
      <c r="A619" s="52"/>
      <c r="B619" s="52"/>
      <c r="C619" s="52"/>
      <c r="D619" s="52"/>
    </row>
    <row r="620" spans="1:4" ht="15.75">
      <c r="A620" s="52"/>
      <c r="B620" s="52"/>
      <c r="C620" s="52"/>
      <c r="D620" s="52"/>
    </row>
    <row r="621" spans="1:4" ht="15.75">
      <c r="A621" s="52"/>
      <c r="B621" s="52"/>
      <c r="C621" s="52"/>
      <c r="D621" s="52"/>
    </row>
    <row r="622" spans="1:4" ht="15.75">
      <c r="A622" s="52"/>
      <c r="B622" s="52"/>
      <c r="C622" s="52"/>
      <c r="D622" s="52"/>
    </row>
    <row r="623" spans="1:4" ht="15.75">
      <c r="A623" s="52"/>
      <c r="B623" s="52"/>
      <c r="C623" s="52"/>
      <c r="D623" s="52"/>
    </row>
    <row r="624" spans="1:4" ht="15.75">
      <c r="A624" s="52"/>
      <c r="B624" s="52"/>
      <c r="C624" s="52"/>
      <c r="D624" s="52"/>
    </row>
    <row r="625" spans="1:4" ht="15.75">
      <c r="A625" s="52"/>
      <c r="B625" s="52"/>
      <c r="C625" s="52"/>
      <c r="D625" s="52"/>
    </row>
    <row r="626" spans="1:4" ht="15.75">
      <c r="A626" s="52"/>
      <c r="B626" s="52"/>
      <c r="C626" s="52"/>
      <c r="D626" s="52"/>
    </row>
    <row r="627" spans="1:4" ht="15.75">
      <c r="A627" s="52"/>
      <c r="B627" s="52"/>
      <c r="C627" s="52"/>
      <c r="D627" s="52"/>
    </row>
    <row r="628" spans="1:4" ht="15.75">
      <c r="A628" s="52"/>
      <c r="B628" s="52"/>
      <c r="C628" s="52"/>
      <c r="D628" s="52"/>
    </row>
    <row r="629" spans="1:4" ht="15.75">
      <c r="A629" s="52"/>
      <c r="B629" s="52"/>
      <c r="C629" s="52"/>
      <c r="D629" s="52"/>
    </row>
    <row r="630" spans="1:4" ht="15.75">
      <c r="A630" s="52"/>
      <c r="B630" s="52"/>
      <c r="C630" s="52"/>
      <c r="D630" s="52"/>
    </row>
    <row r="631" spans="1:4" ht="15.75">
      <c r="A631" s="52"/>
      <c r="B631" s="52"/>
      <c r="C631" s="52"/>
      <c r="D631" s="52"/>
    </row>
    <row r="632" spans="1:4" ht="15.75">
      <c r="A632" s="52"/>
      <c r="B632" s="52"/>
      <c r="C632" s="52"/>
      <c r="D632" s="52"/>
    </row>
    <row r="633" spans="1:4" ht="15.75">
      <c r="A633" s="52"/>
      <c r="B633" s="52"/>
      <c r="C633" s="52"/>
      <c r="D633" s="52"/>
    </row>
    <row r="634" spans="1:4" ht="15.75">
      <c r="A634" s="52"/>
      <c r="B634" s="52"/>
      <c r="C634" s="52"/>
      <c r="D634" s="52"/>
    </row>
    <row r="635" spans="1:4" ht="15.75">
      <c r="A635" s="52"/>
      <c r="B635" s="52"/>
      <c r="C635" s="52"/>
      <c r="D635" s="52"/>
    </row>
    <row r="636" spans="1:4" ht="15.75">
      <c r="A636" s="52"/>
      <c r="B636" s="52"/>
      <c r="C636" s="52"/>
      <c r="D636" s="52"/>
    </row>
    <row r="637" spans="1:4" ht="15.75">
      <c r="A637" s="52"/>
      <c r="B637" s="52"/>
      <c r="C637" s="52"/>
      <c r="D637" s="52"/>
    </row>
    <row r="638" spans="1:4" ht="15.75">
      <c r="A638" s="52"/>
      <c r="B638" s="52"/>
      <c r="C638" s="52"/>
      <c r="D638" s="52"/>
    </row>
    <row r="639" spans="1:4" ht="15.75">
      <c r="A639" s="52"/>
      <c r="B639" s="52"/>
      <c r="C639" s="52"/>
      <c r="D639" s="52"/>
    </row>
    <row r="640" spans="1:4" ht="15.75">
      <c r="A640" s="52"/>
      <c r="B640" s="52"/>
      <c r="C640" s="52"/>
      <c r="D640" s="52"/>
    </row>
    <row r="641" spans="1:4" ht="15.75">
      <c r="A641" s="52"/>
      <c r="B641" s="52"/>
      <c r="C641" s="52"/>
      <c r="D641" s="52"/>
    </row>
    <row r="642" spans="1:4" ht="15.75">
      <c r="A642" s="52"/>
      <c r="B642" s="52"/>
      <c r="C642" s="52"/>
      <c r="D642" s="52"/>
    </row>
    <row r="643" spans="1:4" ht="15.75">
      <c r="A643" s="52"/>
      <c r="B643" s="52"/>
      <c r="C643" s="52"/>
      <c r="D643" s="52"/>
    </row>
    <row r="644" spans="1:4" ht="15.75">
      <c r="A644" s="52"/>
      <c r="B644" s="52"/>
      <c r="C644" s="52"/>
      <c r="D644" s="52"/>
    </row>
    <row r="645" spans="1:4" ht="15.75">
      <c r="A645" s="52"/>
      <c r="B645" s="52"/>
      <c r="C645" s="52"/>
      <c r="D645" s="52"/>
    </row>
    <row r="646" spans="1:4" ht="15.75">
      <c r="A646" s="52"/>
      <c r="B646" s="52"/>
      <c r="C646" s="52"/>
      <c r="D646" s="52"/>
    </row>
    <row r="647" spans="1:4" ht="15.75">
      <c r="A647" s="52"/>
      <c r="B647" s="52"/>
      <c r="C647" s="52"/>
      <c r="D647" s="52"/>
    </row>
    <row r="648" spans="1:4" ht="15.75">
      <c r="A648" s="52"/>
      <c r="B648" s="52"/>
      <c r="C648" s="52"/>
      <c r="D648" s="52"/>
    </row>
    <row r="649" spans="1:4" ht="15.75">
      <c r="A649" s="52"/>
      <c r="B649" s="52"/>
      <c r="C649" s="52"/>
      <c r="D649" s="52"/>
    </row>
    <row r="650" spans="1:4" ht="15.75">
      <c r="A650" s="52"/>
      <c r="B650" s="52"/>
      <c r="C650" s="52"/>
      <c r="D650" s="52"/>
    </row>
    <row r="651" spans="1:4" ht="15.75">
      <c r="A651" s="52"/>
      <c r="B651" s="52"/>
      <c r="C651" s="52"/>
      <c r="D651" s="52"/>
    </row>
    <row r="652" spans="1:4" ht="15.75">
      <c r="A652" s="52"/>
      <c r="B652" s="52"/>
      <c r="C652" s="52"/>
      <c r="D652" s="52"/>
    </row>
    <row r="653" spans="1:4" ht="15.75">
      <c r="A653" s="52"/>
      <c r="B653" s="52"/>
      <c r="C653" s="52"/>
      <c r="D653" s="52"/>
    </row>
    <row r="654" spans="1:4" ht="15.75">
      <c r="A654" s="52"/>
      <c r="B654" s="52"/>
      <c r="C654" s="52"/>
      <c r="D654" s="52"/>
    </row>
    <row r="655" spans="1:4" ht="15.75">
      <c r="A655" s="52"/>
      <c r="B655" s="52"/>
      <c r="C655" s="52"/>
      <c r="D655" s="52"/>
    </row>
    <row r="656" spans="1:4" ht="15.75">
      <c r="A656" s="52"/>
      <c r="B656" s="52"/>
      <c r="C656" s="52"/>
      <c r="D656" s="52"/>
    </row>
    <row r="657" spans="1:4" ht="15.75">
      <c r="A657" s="52"/>
      <c r="B657" s="52"/>
      <c r="C657" s="52"/>
      <c r="D657" s="52"/>
    </row>
    <row r="658" spans="1:4" ht="15.75">
      <c r="A658" s="52"/>
      <c r="B658" s="52"/>
      <c r="C658" s="52"/>
      <c r="D658" s="52"/>
    </row>
    <row r="659" spans="1:4" ht="15.75">
      <c r="A659" s="52"/>
      <c r="B659" s="52"/>
      <c r="C659" s="52"/>
      <c r="D659" s="52"/>
    </row>
    <row r="660" spans="1:4" ht="15.75">
      <c r="A660" s="52"/>
      <c r="B660" s="52"/>
      <c r="C660" s="52"/>
      <c r="D660" s="52"/>
    </row>
    <row r="661" spans="1:4" ht="15.75">
      <c r="A661" s="52"/>
      <c r="B661" s="52"/>
      <c r="C661" s="52"/>
      <c r="D661" s="52"/>
    </row>
    <row r="662" spans="1:4" ht="15.75">
      <c r="A662" s="52"/>
      <c r="B662" s="52"/>
      <c r="C662" s="52"/>
      <c r="D662" s="52"/>
    </row>
    <row r="663" spans="1:4" ht="15.75">
      <c r="A663" s="52"/>
      <c r="B663" s="52"/>
      <c r="C663" s="52"/>
      <c r="D663" s="52"/>
    </row>
    <row r="664" spans="1:4" ht="15.75">
      <c r="A664" s="52"/>
      <c r="B664" s="52"/>
      <c r="C664" s="52"/>
      <c r="D664" s="52"/>
    </row>
    <row r="665" spans="1:4" ht="15.75">
      <c r="A665" s="52"/>
      <c r="B665" s="52"/>
      <c r="C665" s="52"/>
      <c r="D665" s="52"/>
    </row>
    <row r="666" spans="1:4" ht="15.75">
      <c r="A666" s="52"/>
      <c r="B666" s="52"/>
      <c r="C666" s="52"/>
      <c r="D666" s="52"/>
    </row>
    <row r="667" spans="1:4" ht="15.75">
      <c r="A667" s="52"/>
      <c r="B667" s="52"/>
      <c r="C667" s="52"/>
      <c r="D667" s="52"/>
    </row>
    <row r="668" spans="1:4" ht="15.75">
      <c r="A668" s="52"/>
      <c r="B668" s="52"/>
      <c r="C668" s="52"/>
      <c r="D668" s="52"/>
    </row>
    <row r="669" spans="1:4" ht="15.75">
      <c r="A669" s="52"/>
      <c r="B669" s="52"/>
      <c r="C669" s="52"/>
      <c r="D669" s="52"/>
    </row>
    <row r="670" spans="1:4" ht="15.75">
      <c r="A670" s="52"/>
      <c r="B670" s="52"/>
      <c r="C670" s="52"/>
      <c r="D670" s="52"/>
    </row>
    <row r="671" spans="1:4" ht="15.75">
      <c r="A671" s="52"/>
      <c r="B671" s="52"/>
      <c r="C671" s="52"/>
      <c r="D671" s="52"/>
    </row>
    <row r="672" spans="1:4" ht="15.75">
      <c r="A672" s="52"/>
      <c r="B672" s="52"/>
      <c r="C672" s="52"/>
      <c r="D672" s="52"/>
    </row>
    <row r="673" spans="1:4" ht="15.75">
      <c r="A673" s="52"/>
      <c r="B673" s="52"/>
      <c r="C673" s="52"/>
      <c r="D673" s="52"/>
    </row>
    <row r="674" spans="1:4" ht="15.75">
      <c r="A674" s="52"/>
      <c r="B674" s="52"/>
      <c r="C674" s="52"/>
      <c r="D674" s="52"/>
    </row>
    <row r="675" spans="1:4" ht="15.75">
      <c r="A675" s="52"/>
      <c r="B675" s="52"/>
      <c r="C675" s="52"/>
      <c r="D675" s="52"/>
    </row>
    <row r="676" spans="1:4" ht="15.75">
      <c r="A676" s="52"/>
      <c r="B676" s="52"/>
      <c r="C676" s="52"/>
      <c r="D676" s="52"/>
    </row>
    <row r="677" spans="1:4" ht="15.75">
      <c r="A677" s="52"/>
      <c r="B677" s="52"/>
      <c r="C677" s="52"/>
      <c r="D677" s="52"/>
    </row>
    <row r="678" spans="1:4" ht="15.75">
      <c r="A678" s="52"/>
      <c r="B678" s="52"/>
      <c r="C678" s="52"/>
      <c r="D678" s="52"/>
    </row>
    <row r="679" spans="1:4" ht="15.75">
      <c r="A679" s="52"/>
      <c r="B679" s="52"/>
      <c r="C679" s="52"/>
      <c r="D679" s="52"/>
    </row>
    <row r="680" spans="1:4" ht="15.75">
      <c r="A680" s="52"/>
      <c r="B680" s="52"/>
      <c r="C680" s="52"/>
      <c r="D680" s="52"/>
    </row>
    <row r="681" spans="1:4" ht="15.75">
      <c r="A681" s="52"/>
      <c r="B681" s="52"/>
      <c r="C681" s="52"/>
      <c r="D681" s="52"/>
    </row>
    <row r="682" spans="1:4" ht="15.75">
      <c r="A682" s="52"/>
      <c r="B682" s="52"/>
      <c r="C682" s="52"/>
      <c r="D682" s="52"/>
    </row>
    <row r="683" spans="1:4" ht="15.75">
      <c r="A683" s="52"/>
      <c r="B683" s="52"/>
      <c r="C683" s="52"/>
      <c r="D683" s="52"/>
    </row>
    <row r="684" spans="1:4" ht="15.75">
      <c r="A684" s="52"/>
      <c r="B684" s="52"/>
      <c r="C684" s="52"/>
      <c r="D684" s="52"/>
    </row>
    <row r="685" spans="1:4" ht="15.75">
      <c r="A685" s="52"/>
      <c r="B685" s="52"/>
      <c r="C685" s="52"/>
      <c r="D685" s="52"/>
    </row>
    <row r="686" spans="1:4" ht="15.75">
      <c r="A686" s="52"/>
      <c r="B686" s="52"/>
      <c r="C686" s="52"/>
      <c r="D686" s="52"/>
    </row>
    <row r="687" spans="1:4" ht="15.75">
      <c r="A687" s="52"/>
      <c r="B687" s="52"/>
      <c r="C687" s="52"/>
      <c r="D687" s="52"/>
    </row>
    <row r="688" spans="1:4" ht="15.75">
      <c r="A688" s="52"/>
      <c r="B688" s="52"/>
      <c r="C688" s="52"/>
      <c r="D688" s="52"/>
    </row>
    <row r="689" spans="1:4" ht="15.75">
      <c r="A689" s="52"/>
      <c r="B689" s="52"/>
      <c r="C689" s="52"/>
      <c r="D689" s="52"/>
    </row>
    <row r="690" spans="1:4" ht="15.75">
      <c r="A690" s="52"/>
      <c r="B690" s="52"/>
      <c r="C690" s="52"/>
      <c r="D690" s="52"/>
    </row>
    <row r="691" spans="1:4" ht="15.75">
      <c r="A691" s="52"/>
      <c r="B691" s="52"/>
      <c r="C691" s="52"/>
      <c r="D691" s="52"/>
    </row>
    <row r="692" spans="1:4" ht="15.75">
      <c r="A692" s="52"/>
      <c r="B692" s="52"/>
      <c r="C692" s="52"/>
      <c r="D692" s="52"/>
    </row>
    <row r="693" spans="1:4" ht="15.75">
      <c r="A693" s="52"/>
      <c r="B693" s="52"/>
      <c r="C693" s="52"/>
      <c r="D693" s="52"/>
    </row>
    <row r="694" spans="1:4" ht="15.75">
      <c r="A694" s="52"/>
      <c r="B694" s="52"/>
      <c r="C694" s="52"/>
      <c r="D694" s="52"/>
    </row>
    <row r="695" spans="1:4" ht="15.75">
      <c r="A695" s="52"/>
      <c r="B695" s="52"/>
      <c r="C695" s="52"/>
      <c r="D695" s="52"/>
    </row>
    <row r="696" spans="1:4" ht="15.75">
      <c r="A696" s="52"/>
      <c r="B696" s="52"/>
      <c r="C696" s="52"/>
      <c r="D696" s="52"/>
    </row>
    <row r="697" spans="1:4" ht="15.75">
      <c r="A697" s="52"/>
      <c r="B697" s="52"/>
      <c r="C697" s="52"/>
      <c r="D697" s="52"/>
    </row>
    <row r="698" spans="1:4" ht="15.75">
      <c r="A698" s="52"/>
      <c r="B698" s="52"/>
      <c r="C698" s="52"/>
      <c r="D698" s="52"/>
    </row>
    <row r="699" spans="1:4" ht="15.75">
      <c r="A699" s="52"/>
      <c r="B699" s="52"/>
      <c r="C699" s="52"/>
      <c r="D699" s="52"/>
    </row>
    <row r="700" spans="1:4" ht="15.75">
      <c r="A700" s="52"/>
      <c r="B700" s="52"/>
      <c r="C700" s="52"/>
      <c r="D700" s="52"/>
    </row>
    <row r="701" spans="1:4" ht="15.75">
      <c r="A701" s="52"/>
      <c r="B701" s="52"/>
      <c r="C701" s="52"/>
      <c r="D701" s="52"/>
    </row>
    <row r="702" spans="1:4" ht="15.75">
      <c r="A702" s="52"/>
      <c r="B702" s="52"/>
      <c r="C702" s="52"/>
      <c r="D702" s="52"/>
    </row>
    <row r="703" spans="1:4" ht="15.75">
      <c r="A703" s="52"/>
      <c r="B703" s="52"/>
      <c r="C703" s="52"/>
      <c r="D703" s="52"/>
    </row>
    <row r="704" spans="1:4" ht="15.75">
      <c r="A704" s="52"/>
      <c r="B704" s="52"/>
      <c r="C704" s="52"/>
      <c r="D704" s="52"/>
    </row>
    <row r="705" spans="1:4" ht="15.75">
      <c r="A705" s="52"/>
      <c r="B705" s="52"/>
      <c r="C705" s="52"/>
      <c r="D705" s="52"/>
    </row>
    <row r="706" spans="1:4" ht="15.75">
      <c r="A706" s="52"/>
      <c r="B706" s="52"/>
      <c r="C706" s="52"/>
      <c r="D706" s="52"/>
    </row>
    <row r="707" spans="1:4" ht="15.75">
      <c r="A707" s="52"/>
      <c r="B707" s="52"/>
      <c r="C707" s="52"/>
      <c r="D707" s="52"/>
    </row>
    <row r="708" spans="1:4" ht="15.75">
      <c r="A708" s="52"/>
      <c r="B708" s="52"/>
      <c r="C708" s="52"/>
      <c r="D708" s="52"/>
    </row>
    <row r="709" spans="1:4" ht="15.75">
      <c r="A709" s="52"/>
      <c r="B709" s="52"/>
      <c r="C709" s="52"/>
      <c r="D709" s="52"/>
    </row>
    <row r="710" spans="1:4" ht="15.75">
      <c r="A710" s="52"/>
      <c r="B710" s="52"/>
      <c r="C710" s="52"/>
      <c r="D710" s="52"/>
    </row>
    <row r="711" spans="1:4" ht="15.75">
      <c r="A711" s="52"/>
      <c r="B711" s="52"/>
      <c r="C711" s="52"/>
      <c r="D711" s="52"/>
    </row>
    <row r="712" spans="1:4" ht="15.75">
      <c r="A712" s="52"/>
      <c r="B712" s="52"/>
      <c r="C712" s="52"/>
      <c r="D712" s="52"/>
    </row>
    <row r="713" spans="1:4" ht="15.75">
      <c r="A713" s="52"/>
      <c r="B713" s="52"/>
      <c r="C713" s="52"/>
      <c r="D713" s="52"/>
    </row>
    <row r="714" spans="1:4" ht="15.75">
      <c r="A714" s="52"/>
      <c r="B714" s="52"/>
      <c r="C714" s="52"/>
      <c r="D714" s="52"/>
    </row>
    <row r="715" spans="1:4" ht="15.75">
      <c r="A715" s="52"/>
      <c r="B715" s="52"/>
      <c r="C715" s="52"/>
      <c r="D715" s="52"/>
    </row>
    <row r="716" spans="1:4" ht="15.75">
      <c r="A716" s="52"/>
      <c r="B716" s="52"/>
      <c r="C716" s="52"/>
      <c r="D716" s="52"/>
    </row>
    <row r="717" spans="1:4" ht="15.75">
      <c r="A717" s="52"/>
      <c r="B717" s="52"/>
      <c r="C717" s="52"/>
      <c r="D717" s="52"/>
    </row>
    <row r="718" spans="1:4" ht="15.75">
      <c r="A718" s="52"/>
      <c r="B718" s="52"/>
      <c r="C718" s="52"/>
      <c r="D718" s="52"/>
    </row>
    <row r="719" spans="1:4" ht="15.75">
      <c r="A719" s="52"/>
      <c r="B719" s="52"/>
      <c r="C719" s="52"/>
      <c r="D719" s="52"/>
    </row>
    <row r="720" spans="1:4" ht="15.75">
      <c r="A720" s="52"/>
      <c r="B720" s="52"/>
      <c r="C720" s="52"/>
      <c r="D720" s="52"/>
    </row>
    <row r="721" spans="1:4" ht="15.75">
      <c r="A721" s="52"/>
      <c r="B721" s="52"/>
      <c r="C721" s="52"/>
      <c r="D721" s="52"/>
    </row>
    <row r="722" spans="1:4" ht="15.75">
      <c r="A722" s="52"/>
      <c r="B722" s="52"/>
      <c r="C722" s="52"/>
      <c r="D722" s="52"/>
    </row>
    <row r="723" spans="1:4" ht="15.75">
      <c r="A723" s="52"/>
      <c r="B723" s="52"/>
      <c r="C723" s="52"/>
      <c r="D723" s="52"/>
    </row>
    <row r="724" spans="1:4" ht="15.75">
      <c r="A724" s="52"/>
      <c r="B724" s="52"/>
      <c r="C724" s="52"/>
      <c r="D724" s="52"/>
    </row>
    <row r="725" spans="1:4" ht="15.75">
      <c r="A725" s="52"/>
      <c r="B725" s="52"/>
      <c r="C725" s="52"/>
      <c r="D725" s="52"/>
    </row>
    <row r="726" spans="1:4" ht="15.75">
      <c r="A726" s="52"/>
      <c r="B726" s="52"/>
      <c r="C726" s="52"/>
      <c r="D726" s="52"/>
    </row>
    <row r="727" spans="1:4" ht="15.75">
      <c r="A727" s="52"/>
      <c r="B727" s="52"/>
      <c r="C727" s="52"/>
      <c r="D727" s="52"/>
    </row>
    <row r="728" spans="1:4" ht="15.75">
      <c r="A728" s="52"/>
      <c r="B728" s="52"/>
      <c r="C728" s="52"/>
      <c r="D728" s="52"/>
    </row>
    <row r="729" spans="1:4" ht="15.75">
      <c r="A729" s="52"/>
      <c r="B729" s="52"/>
      <c r="C729" s="52"/>
      <c r="D729" s="52"/>
    </row>
    <row r="730" spans="1:4" ht="15.75">
      <c r="A730" s="52"/>
      <c r="B730" s="52"/>
      <c r="C730" s="52"/>
      <c r="D730" s="52"/>
    </row>
    <row r="731" spans="1:4" ht="15.75">
      <c r="A731" s="52"/>
      <c r="B731" s="52"/>
      <c r="C731" s="52"/>
      <c r="D731" s="52"/>
    </row>
    <row r="732" spans="1:4" ht="15.75">
      <c r="A732" s="52"/>
      <c r="B732" s="52"/>
      <c r="C732" s="52"/>
      <c r="D732" s="52"/>
    </row>
    <row r="733" spans="1:4" ht="15.75">
      <c r="A733" s="52"/>
      <c r="B733" s="52"/>
      <c r="C733" s="52"/>
      <c r="D733" s="52"/>
    </row>
    <row r="734" spans="1:4" ht="15.75">
      <c r="A734" s="52"/>
      <c r="B734" s="52"/>
      <c r="C734" s="52"/>
      <c r="D734" s="52"/>
    </row>
    <row r="735" spans="1:4" ht="15.75">
      <c r="A735" s="52"/>
      <c r="B735" s="52"/>
      <c r="C735" s="52"/>
      <c r="D735" s="52"/>
    </row>
    <row r="736" spans="1:4" ht="15.75">
      <c r="A736" s="52"/>
      <c r="B736" s="52"/>
      <c r="C736" s="52"/>
      <c r="D736" s="52"/>
    </row>
    <row r="737" spans="1:4" ht="15.75">
      <c r="A737" s="52"/>
      <c r="B737" s="52"/>
      <c r="C737" s="52"/>
      <c r="D737" s="52"/>
    </row>
    <row r="738" spans="1:4" ht="15.75">
      <c r="A738" s="52"/>
      <c r="B738" s="52"/>
      <c r="C738" s="52"/>
      <c r="D738" s="52"/>
    </row>
    <row r="739" spans="1:4" ht="15.75">
      <c r="A739" s="52"/>
      <c r="B739" s="52"/>
      <c r="C739" s="52"/>
      <c r="D739" s="52"/>
    </row>
    <row r="740" spans="1:4" ht="15.75">
      <c r="A740" s="52"/>
      <c r="B740" s="52"/>
      <c r="C740" s="52"/>
      <c r="D740" s="52"/>
    </row>
    <row r="741" spans="1:4" ht="15.75">
      <c r="A741" s="52"/>
      <c r="B741" s="52"/>
      <c r="C741" s="52"/>
      <c r="D741" s="52"/>
    </row>
    <row r="742" spans="1:4" ht="15.75">
      <c r="A742" s="52"/>
      <c r="B742" s="52"/>
      <c r="C742" s="52"/>
      <c r="D742" s="52"/>
    </row>
    <row r="743" spans="1:4" ht="15.75">
      <c r="A743" s="52"/>
      <c r="B743" s="52"/>
      <c r="C743" s="52"/>
      <c r="D743" s="52"/>
    </row>
    <row r="744" spans="1:4" ht="15.75">
      <c r="A744" s="52"/>
      <c r="B744" s="52"/>
      <c r="C744" s="52"/>
      <c r="D744" s="52"/>
    </row>
    <row r="745" spans="1:4" ht="15.75">
      <c r="A745" s="52"/>
      <c r="B745" s="52"/>
      <c r="C745" s="52"/>
      <c r="D745" s="52"/>
    </row>
    <row r="746" spans="1:4" ht="15.75">
      <c r="A746" s="52"/>
      <c r="B746" s="52"/>
      <c r="C746" s="52"/>
      <c r="D746" s="52"/>
    </row>
    <row r="747" spans="1:4" ht="15.75">
      <c r="A747" s="52"/>
      <c r="B747" s="52"/>
      <c r="C747" s="52"/>
      <c r="D747" s="52"/>
    </row>
    <row r="748" spans="1:4" ht="15.75">
      <c r="A748" s="52"/>
      <c r="B748" s="52"/>
      <c r="C748" s="52"/>
      <c r="D748" s="52"/>
    </row>
    <row r="749" spans="1:4" ht="15.75">
      <c r="A749" s="52"/>
      <c r="B749" s="52"/>
      <c r="C749" s="52"/>
      <c r="D749" s="52"/>
    </row>
    <row r="750" spans="1:4" ht="15.75">
      <c r="A750" s="52"/>
      <c r="B750" s="52"/>
      <c r="C750" s="52"/>
      <c r="D750" s="52"/>
    </row>
    <row r="751" spans="1:4" ht="15.75">
      <c r="A751" s="52"/>
      <c r="B751" s="52"/>
      <c r="C751" s="52"/>
      <c r="D751" s="52"/>
    </row>
    <row r="752" spans="1:4" ht="15.75">
      <c r="A752" s="52"/>
      <c r="B752" s="52"/>
      <c r="C752" s="52"/>
      <c r="D752" s="52"/>
    </row>
    <row r="753" spans="1:4" ht="15.75">
      <c r="A753" s="52"/>
      <c r="B753" s="52"/>
      <c r="C753" s="52"/>
      <c r="D753" s="52"/>
    </row>
    <row r="754" spans="1:4" ht="15.75">
      <c r="A754" s="52"/>
      <c r="B754" s="52"/>
      <c r="C754" s="52"/>
      <c r="D754" s="52"/>
    </row>
    <row r="755" spans="1:4" ht="15.75">
      <c r="A755" s="52"/>
      <c r="B755" s="52"/>
      <c r="C755" s="52"/>
      <c r="D755" s="52"/>
    </row>
    <row r="756" spans="1:4" ht="15.75">
      <c r="A756" s="52"/>
      <c r="B756" s="52"/>
      <c r="C756" s="52"/>
      <c r="D756" s="52"/>
    </row>
    <row r="757" spans="1:4" ht="15.75">
      <c r="A757" s="52"/>
      <c r="B757" s="52"/>
      <c r="C757" s="52"/>
      <c r="D757" s="52"/>
    </row>
    <row r="758" spans="1:4" ht="15.75">
      <c r="A758" s="52"/>
      <c r="B758" s="52"/>
      <c r="C758" s="52"/>
      <c r="D758" s="52"/>
    </row>
    <row r="759" spans="1:4" ht="15.75">
      <c r="A759" s="52"/>
      <c r="B759" s="52"/>
      <c r="C759" s="52"/>
      <c r="D759" s="52"/>
    </row>
    <row r="760" spans="1:4" ht="15.75">
      <c r="A760" s="52"/>
      <c r="B760" s="52"/>
      <c r="C760" s="52"/>
      <c r="D760" s="52"/>
    </row>
    <row r="761" spans="1:4" ht="15.75">
      <c r="A761" s="52"/>
      <c r="B761" s="52"/>
      <c r="C761" s="52"/>
      <c r="D761" s="52"/>
    </row>
    <row r="762" spans="1:4" ht="15.75">
      <c r="A762" s="52"/>
      <c r="B762" s="52"/>
      <c r="C762" s="52"/>
      <c r="D762" s="52"/>
    </row>
    <row r="763" spans="1:4" ht="15.75">
      <c r="A763" s="52"/>
      <c r="B763" s="52"/>
      <c r="C763" s="52"/>
      <c r="D763" s="52"/>
    </row>
    <row r="764" spans="1:4" ht="15.75">
      <c r="A764" s="52"/>
      <c r="B764" s="52"/>
      <c r="C764" s="52"/>
      <c r="D764" s="52"/>
    </row>
    <row r="765" spans="1:4" ht="15.75">
      <c r="A765" s="52"/>
      <c r="B765" s="52"/>
      <c r="C765" s="52"/>
      <c r="D765" s="52"/>
    </row>
    <row r="766" spans="1:4" ht="15.75">
      <c r="A766" s="52"/>
      <c r="B766" s="52"/>
      <c r="C766" s="52"/>
      <c r="D766" s="52"/>
    </row>
    <row r="767" spans="1:4" ht="15.75">
      <c r="A767" s="52"/>
      <c r="B767" s="52"/>
      <c r="C767" s="52"/>
      <c r="D767" s="52"/>
    </row>
    <row r="768" spans="1:4" ht="15.75">
      <c r="A768" s="52"/>
      <c r="B768" s="52"/>
      <c r="C768" s="52"/>
      <c r="D768" s="52"/>
    </row>
    <row r="769" spans="1:4" ht="15.75">
      <c r="A769" s="52"/>
      <c r="B769" s="52"/>
      <c r="C769" s="52"/>
      <c r="D769" s="52"/>
    </row>
    <row r="770" spans="1:4" ht="15.75">
      <c r="A770" s="52"/>
      <c r="B770" s="52"/>
      <c r="C770" s="52"/>
      <c r="D770" s="52"/>
    </row>
    <row r="771" spans="1:4" ht="15.75">
      <c r="A771" s="52"/>
      <c r="B771" s="52"/>
      <c r="C771" s="52"/>
      <c r="D771" s="52"/>
    </row>
    <row r="772" spans="1:4" ht="15.75">
      <c r="A772" s="52"/>
      <c r="B772" s="52"/>
      <c r="C772" s="52"/>
      <c r="D772" s="52"/>
    </row>
    <row r="773" spans="1:4" ht="15.75">
      <c r="A773" s="52"/>
      <c r="B773" s="52"/>
      <c r="C773" s="52"/>
      <c r="D773" s="52"/>
    </row>
    <row r="774" spans="1:4" ht="15.75">
      <c r="A774" s="52"/>
      <c r="B774" s="52"/>
      <c r="C774" s="52"/>
      <c r="D774" s="52"/>
    </row>
    <row r="775" spans="1:4" ht="15.75">
      <c r="A775" s="52"/>
      <c r="B775" s="52"/>
      <c r="C775" s="52"/>
      <c r="D775" s="52"/>
    </row>
    <row r="776" spans="1:4" ht="15.75">
      <c r="A776" s="52"/>
      <c r="B776" s="52"/>
      <c r="C776" s="52"/>
      <c r="D776" s="52"/>
    </row>
    <row r="777" spans="1:4" ht="15.75">
      <c r="A777" s="52"/>
      <c r="B777" s="52"/>
      <c r="C777" s="52"/>
      <c r="D777" s="52"/>
    </row>
    <row r="778" spans="1:4" ht="15.75">
      <c r="A778" s="52"/>
      <c r="B778" s="52"/>
      <c r="C778" s="52"/>
      <c r="D778" s="52"/>
    </row>
    <row r="779" spans="1:4" ht="15.75">
      <c r="A779" s="52"/>
      <c r="B779" s="52"/>
      <c r="C779" s="52"/>
      <c r="D779" s="52"/>
    </row>
    <row r="780" spans="1:4" ht="15.75">
      <c r="A780" s="52"/>
      <c r="B780" s="52"/>
      <c r="C780" s="52"/>
      <c r="D780" s="52"/>
    </row>
    <row r="781" spans="1:4" ht="15.75">
      <c r="A781" s="52"/>
      <c r="B781" s="52"/>
      <c r="C781" s="52"/>
      <c r="D781" s="52"/>
    </row>
    <row r="782" spans="1:4" ht="15.75">
      <c r="A782" s="52"/>
      <c r="B782" s="52"/>
      <c r="C782" s="52"/>
      <c r="D782" s="52"/>
    </row>
    <row r="783" spans="1:4" ht="15.75">
      <c r="A783" s="52"/>
      <c r="B783" s="52"/>
      <c r="C783" s="52"/>
      <c r="D783" s="52"/>
    </row>
    <row r="784" spans="1:4" ht="15.75">
      <c r="A784" s="52"/>
      <c r="B784" s="52"/>
      <c r="C784" s="52"/>
      <c r="D784" s="52"/>
    </row>
    <row r="785" spans="1:4" ht="15.75">
      <c r="A785" s="52"/>
      <c r="B785" s="52"/>
      <c r="C785" s="52"/>
      <c r="D785" s="52"/>
    </row>
    <row r="786" spans="1:4" ht="15.75">
      <c r="A786" s="52"/>
      <c r="B786" s="52"/>
      <c r="C786" s="52"/>
      <c r="D786" s="52"/>
    </row>
    <row r="787" spans="1:4" ht="15.75">
      <c r="A787" s="52"/>
      <c r="B787" s="52"/>
      <c r="C787" s="52"/>
      <c r="D787" s="52"/>
    </row>
    <row r="788" spans="1:4" ht="15.75">
      <c r="A788" s="52"/>
      <c r="B788" s="52"/>
      <c r="C788" s="52"/>
      <c r="D788" s="52"/>
    </row>
    <row r="789" spans="1:4" ht="15.75">
      <c r="A789" s="52"/>
      <c r="B789" s="52"/>
      <c r="C789" s="52"/>
      <c r="D789" s="52"/>
    </row>
    <row r="790" spans="1:4" ht="15.75">
      <c r="A790" s="52"/>
      <c r="B790" s="52"/>
      <c r="C790" s="52"/>
      <c r="D790" s="52"/>
    </row>
    <row r="791" spans="1:4" ht="15.75">
      <c r="A791" s="52"/>
      <c r="B791" s="52"/>
      <c r="C791" s="52"/>
      <c r="D791" s="52"/>
    </row>
    <row r="792" spans="1:4" ht="15.75">
      <c r="A792" s="52"/>
      <c r="B792" s="52"/>
      <c r="C792" s="52"/>
      <c r="D792" s="52"/>
    </row>
    <row r="793" spans="1:4" ht="15.75">
      <c r="A793" s="52"/>
      <c r="B793" s="52"/>
      <c r="C793" s="52"/>
      <c r="D793" s="52"/>
    </row>
    <row r="794" spans="1:4" ht="15.75">
      <c r="A794" s="52"/>
      <c r="B794" s="52"/>
      <c r="C794" s="52"/>
      <c r="D794" s="52"/>
    </row>
    <row r="795" spans="1:4" ht="15.75">
      <c r="A795" s="52"/>
      <c r="B795" s="52"/>
      <c r="C795" s="52"/>
      <c r="D795" s="52"/>
    </row>
    <row r="796" spans="1:4" ht="15.75">
      <c r="A796" s="52"/>
      <c r="B796" s="52"/>
      <c r="C796" s="52"/>
      <c r="D796" s="52"/>
    </row>
    <row r="797" spans="1:4" ht="15.75">
      <c r="A797" s="52"/>
      <c r="B797" s="52"/>
      <c r="C797" s="52"/>
      <c r="D797" s="52"/>
    </row>
    <row r="798" spans="1:4" ht="15.75">
      <c r="A798" s="52"/>
      <c r="B798" s="52"/>
      <c r="C798" s="52"/>
      <c r="D798" s="52"/>
    </row>
    <row r="799" spans="1:4" ht="15.75">
      <c r="A799" s="52"/>
      <c r="B799" s="52"/>
      <c r="C799" s="52"/>
      <c r="D799" s="52"/>
    </row>
    <row r="800" spans="1:4" ht="15.75">
      <c r="A800" s="52"/>
      <c r="B800" s="52"/>
      <c r="C800" s="52"/>
      <c r="D800" s="52"/>
    </row>
    <row r="801" spans="1:4" ht="15.75">
      <c r="A801" s="52"/>
      <c r="B801" s="52"/>
      <c r="C801" s="52"/>
      <c r="D801" s="52"/>
    </row>
    <row r="802" spans="1:4" ht="15.75">
      <c r="A802" s="52"/>
      <c r="B802" s="52"/>
      <c r="C802" s="52"/>
      <c r="D802" s="52"/>
    </row>
    <row r="803" spans="1:4" ht="15.75">
      <c r="A803" s="52"/>
      <c r="B803" s="52"/>
      <c r="C803" s="52"/>
      <c r="D803" s="52"/>
    </row>
    <row r="804" spans="1:4" ht="15.75">
      <c r="A804" s="52"/>
      <c r="B804" s="52"/>
      <c r="C804" s="52"/>
      <c r="D804" s="52"/>
    </row>
    <row r="805" spans="1:4" ht="15.75">
      <c r="A805" s="52"/>
      <c r="B805" s="52"/>
      <c r="C805" s="52"/>
      <c r="D805" s="52"/>
    </row>
    <row r="806" spans="1:4" ht="15.75">
      <c r="A806" s="52"/>
      <c r="B806" s="52"/>
      <c r="C806" s="52"/>
      <c r="D806" s="52"/>
    </row>
    <row r="807" spans="1:4" ht="15.75">
      <c r="A807" s="52"/>
      <c r="B807" s="52"/>
      <c r="C807" s="52"/>
      <c r="D807" s="52"/>
    </row>
    <row r="808" spans="1:4" ht="15.75">
      <c r="A808" s="52"/>
      <c r="B808" s="52"/>
      <c r="C808" s="52"/>
      <c r="D808" s="52"/>
    </row>
    <row r="809" spans="1:4" ht="15.75">
      <c r="A809" s="52"/>
      <c r="B809" s="52"/>
      <c r="C809" s="52"/>
      <c r="D809" s="52"/>
    </row>
    <row r="810" spans="1:4" ht="15.75">
      <c r="A810" s="52"/>
      <c r="B810" s="52"/>
      <c r="C810" s="52"/>
      <c r="D810" s="52"/>
    </row>
    <row r="811" spans="1:4" ht="15.75">
      <c r="A811" s="52"/>
      <c r="B811" s="52"/>
      <c r="C811" s="52"/>
      <c r="D811" s="52"/>
    </row>
    <row r="812" spans="1:4" ht="15.75">
      <c r="A812" s="52"/>
      <c r="B812" s="52"/>
      <c r="C812" s="52"/>
      <c r="D812" s="52"/>
    </row>
    <row r="813" spans="1:4" ht="15.75">
      <c r="A813" s="52"/>
      <c r="B813" s="52"/>
      <c r="C813" s="52"/>
      <c r="D813" s="52"/>
    </row>
    <row r="814" spans="1:4" ht="15.75">
      <c r="A814" s="52"/>
      <c r="B814" s="52"/>
      <c r="C814" s="52"/>
      <c r="D814" s="52"/>
    </row>
    <row r="815" spans="1:4" ht="15.75">
      <c r="A815" s="52"/>
      <c r="B815" s="52"/>
      <c r="C815" s="52"/>
      <c r="D815" s="52"/>
    </row>
    <row r="816" spans="1:4" ht="15.75">
      <c r="A816" s="52"/>
      <c r="B816" s="52"/>
      <c r="C816" s="52"/>
      <c r="D816" s="52"/>
    </row>
    <row r="817" spans="1:4" ht="15.75">
      <c r="A817" s="52"/>
      <c r="B817" s="52"/>
      <c r="C817" s="52"/>
      <c r="D817" s="52"/>
    </row>
    <row r="818" spans="1:4" ht="15.75">
      <c r="A818" s="52"/>
      <c r="B818" s="52"/>
      <c r="C818" s="52"/>
      <c r="D818" s="52"/>
    </row>
    <row r="819" spans="1:4" ht="15.75">
      <c r="A819" s="52"/>
      <c r="B819" s="52"/>
      <c r="C819" s="52"/>
      <c r="D819" s="52"/>
    </row>
    <row r="820" spans="1:4" ht="15.75">
      <c r="A820" s="52"/>
      <c r="B820" s="52"/>
      <c r="C820" s="52"/>
      <c r="D820" s="52"/>
    </row>
    <row r="821" spans="1:4" ht="15.75">
      <c r="A821" s="52"/>
      <c r="B821" s="52"/>
      <c r="C821" s="52"/>
      <c r="D821" s="52"/>
    </row>
    <row r="822" spans="1:4" ht="15.75">
      <c r="A822" s="52"/>
      <c r="B822" s="52"/>
      <c r="C822" s="52"/>
      <c r="D822" s="52"/>
    </row>
    <row r="823" spans="1:4" ht="15.75">
      <c r="A823" s="52"/>
      <c r="B823" s="52"/>
      <c r="C823" s="52"/>
      <c r="D823" s="52"/>
    </row>
    <row r="824" spans="1:4" ht="15.75">
      <c r="A824" s="52"/>
      <c r="B824" s="52"/>
      <c r="C824" s="52"/>
      <c r="D824" s="52"/>
    </row>
    <row r="825" spans="1:4" ht="15.75">
      <c r="A825" s="52"/>
      <c r="B825" s="52"/>
      <c r="C825" s="52"/>
      <c r="D825" s="52"/>
    </row>
    <row r="826" spans="1:4" ht="15.75">
      <c r="A826" s="52"/>
      <c r="B826" s="52"/>
      <c r="C826" s="52"/>
      <c r="D826" s="52"/>
    </row>
    <row r="827" spans="1:4" ht="15.75">
      <c r="A827" s="52"/>
      <c r="B827" s="52"/>
      <c r="C827" s="52"/>
      <c r="D827" s="52"/>
    </row>
    <row r="828" spans="1:4" ht="15.75">
      <c r="A828" s="52"/>
      <c r="B828" s="52"/>
      <c r="C828" s="52"/>
      <c r="D828" s="52"/>
    </row>
    <row r="829" spans="1:4" ht="15.75">
      <c r="A829" s="52"/>
      <c r="B829" s="52"/>
      <c r="C829" s="52"/>
      <c r="D829" s="52"/>
    </row>
    <row r="830" spans="1:4" ht="15.75">
      <c r="A830" s="52"/>
      <c r="B830" s="52"/>
      <c r="C830" s="52"/>
      <c r="D830" s="52"/>
    </row>
    <row r="831" spans="1:4" ht="15.75">
      <c r="A831" s="52"/>
      <c r="B831" s="52"/>
      <c r="C831" s="52"/>
      <c r="D831" s="52"/>
    </row>
    <row r="832" spans="1:4" ht="15.75">
      <c r="A832" s="52"/>
      <c r="B832" s="52"/>
      <c r="C832" s="52"/>
      <c r="D832" s="52"/>
    </row>
    <row r="833" spans="1:4" ht="15.75">
      <c r="A833" s="52"/>
      <c r="B833" s="52"/>
      <c r="C833" s="52"/>
      <c r="D833" s="52"/>
    </row>
    <row r="834" spans="1:4" ht="15.75">
      <c r="A834" s="52"/>
      <c r="B834" s="52"/>
      <c r="C834" s="52"/>
      <c r="D834" s="52"/>
    </row>
    <row r="835" spans="1:4" ht="15.75">
      <c r="A835" s="52"/>
      <c r="B835" s="52"/>
      <c r="C835" s="52"/>
      <c r="D835" s="52"/>
    </row>
    <row r="836" spans="1:4" ht="15.75">
      <c r="A836" s="52"/>
      <c r="B836" s="52"/>
      <c r="C836" s="52"/>
      <c r="D836" s="52"/>
    </row>
    <row r="837" spans="1:4" ht="15.75">
      <c r="A837" s="52"/>
      <c r="B837" s="52"/>
      <c r="C837" s="52"/>
      <c r="D837" s="52"/>
    </row>
    <row r="838" spans="1:4" ht="15.75">
      <c r="A838" s="52"/>
      <c r="B838" s="52"/>
      <c r="C838" s="52"/>
      <c r="D838" s="52"/>
    </row>
    <row r="839" spans="1:4" ht="15.75">
      <c r="A839" s="52"/>
      <c r="B839" s="52"/>
      <c r="C839" s="52"/>
      <c r="D839" s="52"/>
    </row>
    <row r="840" spans="1:4" ht="15.75">
      <c r="A840" s="52"/>
      <c r="B840" s="52"/>
      <c r="C840" s="52"/>
      <c r="D840" s="52"/>
    </row>
    <row r="841" spans="1:4" ht="15.75">
      <c r="A841" s="52"/>
      <c r="B841" s="52"/>
      <c r="C841" s="52"/>
      <c r="D841" s="52"/>
    </row>
    <row r="842" spans="1:4" ht="15.75">
      <c r="A842" s="52"/>
      <c r="B842" s="52"/>
      <c r="C842" s="52"/>
      <c r="D842" s="52"/>
    </row>
    <row r="843" spans="1:4" ht="15.75">
      <c r="A843" s="52"/>
      <c r="B843" s="52"/>
      <c r="C843" s="52"/>
      <c r="D843" s="52"/>
    </row>
    <row r="844" spans="1:4" ht="15.75">
      <c r="A844" s="52"/>
      <c r="B844" s="52"/>
      <c r="C844" s="52"/>
      <c r="D844" s="52"/>
    </row>
    <row r="845" spans="1:4" ht="15.75">
      <c r="A845" s="52"/>
      <c r="B845" s="52"/>
      <c r="C845" s="52"/>
      <c r="D845" s="52"/>
    </row>
    <row r="846" spans="1:4" ht="15.75">
      <c r="A846" s="52"/>
      <c r="B846" s="52"/>
      <c r="C846" s="52"/>
      <c r="D846" s="52"/>
    </row>
    <row r="847" spans="1:4" ht="15.75">
      <c r="A847" s="52"/>
      <c r="B847" s="52"/>
      <c r="C847" s="52"/>
      <c r="D847" s="52"/>
    </row>
    <row r="848" spans="1:4" ht="15.75">
      <c r="A848" s="52"/>
      <c r="B848" s="52"/>
      <c r="C848" s="52"/>
      <c r="D848" s="52"/>
    </row>
    <row r="849" spans="1:4" ht="15.75">
      <c r="A849" s="52"/>
      <c r="B849" s="52"/>
      <c r="C849" s="52"/>
      <c r="D849" s="52"/>
    </row>
    <row r="850" spans="1:4" ht="15.75">
      <c r="A850" s="52"/>
      <c r="B850" s="52"/>
      <c r="C850" s="52"/>
      <c r="D850" s="52"/>
    </row>
    <row r="851" spans="1:4" ht="15.75">
      <c r="A851" s="52"/>
      <c r="B851" s="52"/>
      <c r="C851" s="52"/>
      <c r="D851" s="52"/>
    </row>
    <row r="852" spans="1:4" ht="15.75">
      <c r="A852" s="52"/>
      <c r="B852" s="52"/>
      <c r="C852" s="52"/>
      <c r="D852" s="52"/>
    </row>
    <row r="853" spans="1:4" ht="15.75">
      <c r="A853" s="52"/>
      <c r="B853" s="52"/>
      <c r="C853" s="52"/>
      <c r="D853" s="52"/>
    </row>
    <row r="854" spans="1:4" ht="15.75">
      <c r="A854" s="52"/>
      <c r="B854" s="52"/>
      <c r="C854" s="52"/>
      <c r="D854" s="52"/>
    </row>
    <row r="855" spans="1:4" ht="15.75">
      <c r="A855" s="52"/>
      <c r="B855" s="52"/>
      <c r="C855" s="52"/>
      <c r="D855" s="52"/>
    </row>
    <row r="856" spans="1:4" ht="15.75">
      <c r="A856" s="52"/>
      <c r="B856" s="52"/>
      <c r="C856" s="52"/>
      <c r="D856" s="52"/>
    </row>
    <row r="857" spans="1:4" ht="15.75">
      <c r="A857" s="52"/>
      <c r="B857" s="52"/>
      <c r="C857" s="52"/>
      <c r="D857" s="52"/>
    </row>
    <row r="858" spans="1:4" ht="15.75">
      <c r="A858" s="52"/>
      <c r="B858" s="52"/>
      <c r="C858" s="52"/>
      <c r="D858" s="52"/>
    </row>
    <row r="859" spans="1:4" ht="15.75">
      <c r="A859" s="52"/>
      <c r="B859" s="52"/>
      <c r="C859" s="52"/>
      <c r="D859" s="52"/>
    </row>
    <row r="860" spans="1:4" ht="15.75">
      <c r="A860" s="52"/>
      <c r="B860" s="52"/>
      <c r="C860" s="52"/>
      <c r="D860" s="52"/>
    </row>
    <row r="861" spans="1:4" ht="15.75">
      <c r="A861" s="52"/>
      <c r="B861" s="52"/>
      <c r="C861" s="52"/>
      <c r="D861" s="52"/>
    </row>
    <row r="862" spans="1:4" ht="15.75">
      <c r="A862" s="52"/>
      <c r="B862" s="52"/>
      <c r="C862" s="52"/>
      <c r="D862" s="52"/>
    </row>
    <row r="863" spans="1:4" ht="15.75">
      <c r="A863" s="52"/>
      <c r="B863" s="52"/>
      <c r="C863" s="52"/>
      <c r="D863" s="52"/>
    </row>
    <row r="864" spans="1:4" ht="15.75">
      <c r="A864" s="52"/>
      <c r="B864" s="52"/>
      <c r="C864" s="52"/>
      <c r="D864" s="52"/>
    </row>
    <row r="865" spans="1:4" ht="15.75">
      <c r="A865" s="52"/>
      <c r="B865" s="52"/>
      <c r="C865" s="52"/>
      <c r="D865" s="52"/>
    </row>
    <row r="866" spans="1:4" ht="15.75">
      <c r="A866" s="52"/>
      <c r="B866" s="52"/>
      <c r="C866" s="52"/>
      <c r="D866" s="52"/>
    </row>
    <row r="867" spans="1:4" ht="15.75">
      <c r="A867" s="52"/>
      <c r="B867" s="52"/>
      <c r="C867" s="52"/>
      <c r="D867" s="52"/>
    </row>
    <row r="868" spans="1:4" ht="15.75">
      <c r="A868" s="52"/>
      <c r="B868" s="52"/>
      <c r="C868" s="52"/>
      <c r="D868" s="52"/>
    </row>
    <row r="869" spans="1:4" ht="15.75">
      <c r="A869" s="52"/>
      <c r="B869" s="52"/>
      <c r="C869" s="52"/>
      <c r="D869" s="52"/>
    </row>
    <row r="870" spans="1:4" ht="15.75">
      <c r="A870" s="52"/>
      <c r="B870" s="52"/>
      <c r="C870" s="52"/>
      <c r="D870" s="52"/>
    </row>
    <row r="871" spans="1:4" ht="15.75">
      <c r="A871" s="52"/>
      <c r="B871" s="52"/>
      <c r="C871" s="52"/>
      <c r="D871" s="52"/>
    </row>
    <row r="872" spans="1:4" ht="15.75">
      <c r="A872" s="52"/>
      <c r="B872" s="52"/>
      <c r="C872" s="52"/>
      <c r="D872" s="52"/>
    </row>
    <row r="873" spans="1:4" ht="15.75">
      <c r="A873" s="52"/>
      <c r="B873" s="52"/>
      <c r="C873" s="52"/>
      <c r="D873" s="52"/>
    </row>
    <row r="874" spans="1:4" ht="15.75">
      <c r="A874" s="52"/>
      <c r="B874" s="52"/>
      <c r="C874" s="52"/>
      <c r="D874" s="52"/>
    </row>
    <row r="875" spans="1:4" ht="15.75">
      <c r="A875" s="52"/>
      <c r="B875" s="52"/>
      <c r="C875" s="52"/>
      <c r="D875" s="52"/>
    </row>
    <row r="876" spans="1:4" ht="15.75">
      <c r="A876" s="52"/>
      <c r="B876" s="52"/>
      <c r="C876" s="52"/>
      <c r="D876" s="52"/>
    </row>
    <row r="877" spans="1:4" ht="15.75">
      <c r="A877" s="52"/>
      <c r="B877" s="52"/>
      <c r="C877" s="52"/>
      <c r="D877" s="52"/>
    </row>
    <row r="878" spans="1:4" ht="15.75">
      <c r="A878" s="52"/>
      <c r="B878" s="52"/>
      <c r="C878" s="52"/>
      <c r="D878" s="52"/>
    </row>
    <row r="879" spans="1:4" ht="15.75">
      <c r="A879" s="52"/>
      <c r="B879" s="52"/>
      <c r="C879" s="52"/>
      <c r="D879" s="52"/>
    </row>
    <row r="880" spans="1:4" ht="15.75">
      <c r="A880" s="52"/>
      <c r="B880" s="52"/>
      <c r="C880" s="52"/>
      <c r="D880" s="52"/>
    </row>
    <row r="881" spans="1:4" ht="15.75">
      <c r="A881" s="52"/>
      <c r="B881" s="52"/>
      <c r="C881" s="52"/>
      <c r="D881" s="52"/>
    </row>
    <row r="882" spans="1:4" ht="15.75">
      <c r="A882" s="52"/>
      <c r="B882" s="52"/>
      <c r="C882" s="52"/>
      <c r="D882" s="52"/>
    </row>
    <row r="883" spans="1:4" ht="15.75">
      <c r="A883" s="52"/>
      <c r="B883" s="52"/>
      <c r="C883" s="52"/>
      <c r="D883" s="52"/>
    </row>
    <row r="884" spans="1:4" ht="15.75">
      <c r="A884" s="52"/>
      <c r="B884" s="52"/>
      <c r="C884" s="52"/>
      <c r="D884" s="52"/>
    </row>
    <row r="885" spans="1:4" ht="15.75">
      <c r="A885" s="52"/>
      <c r="B885" s="52"/>
      <c r="C885" s="52"/>
      <c r="D885" s="52"/>
    </row>
    <row r="886" spans="1:4" ht="15.75">
      <c r="A886" s="52"/>
      <c r="B886" s="52"/>
      <c r="C886" s="52"/>
      <c r="D886" s="52"/>
    </row>
    <row r="887" spans="1:4" ht="15.75">
      <c r="A887" s="52"/>
      <c r="B887" s="52"/>
      <c r="C887" s="52"/>
      <c r="D887" s="52"/>
    </row>
    <row r="888" spans="1:4" ht="15.75">
      <c r="A888" s="52"/>
      <c r="B888" s="52"/>
      <c r="C888" s="52"/>
      <c r="D888" s="52"/>
    </row>
    <row r="889" spans="1:4" ht="15.75">
      <c r="A889" s="52"/>
      <c r="B889" s="52"/>
      <c r="C889" s="52"/>
      <c r="D889" s="52"/>
    </row>
    <row r="890" spans="1:4" ht="15.75">
      <c r="A890" s="52"/>
      <c r="B890" s="52"/>
      <c r="C890" s="52"/>
      <c r="D890" s="52"/>
    </row>
    <row r="891" spans="1:4" ht="15.75">
      <c r="A891" s="52"/>
      <c r="B891" s="52"/>
      <c r="C891" s="52"/>
      <c r="D891" s="52"/>
    </row>
    <row r="892" spans="1:4" ht="15.75">
      <c r="A892" s="52"/>
      <c r="B892" s="52"/>
      <c r="C892" s="52"/>
      <c r="D892" s="52"/>
    </row>
    <row r="893" spans="1:4" ht="15.75">
      <c r="A893" s="52"/>
      <c r="B893" s="52"/>
      <c r="C893" s="52"/>
      <c r="D893" s="52"/>
    </row>
    <row r="894" spans="1:4" ht="15.75">
      <c r="A894" s="52"/>
      <c r="B894" s="52"/>
      <c r="C894" s="52"/>
      <c r="D894" s="52"/>
    </row>
    <row r="895" spans="1:4" ht="15.75">
      <c r="A895" s="52"/>
      <c r="B895" s="52"/>
      <c r="C895" s="52"/>
      <c r="D895" s="52"/>
    </row>
    <row r="896" spans="1:4" ht="15.75">
      <c r="A896" s="52"/>
      <c r="B896" s="52"/>
      <c r="C896" s="52"/>
      <c r="D896" s="52"/>
    </row>
    <row r="897" spans="1:4" ht="15.75">
      <c r="A897" s="52"/>
      <c r="B897" s="52"/>
      <c r="C897" s="52"/>
      <c r="D897" s="52"/>
    </row>
    <row r="898" spans="1:4" ht="15.75">
      <c r="A898" s="52"/>
      <c r="B898" s="52"/>
      <c r="C898" s="52"/>
      <c r="D898" s="52"/>
    </row>
    <row r="899" spans="1:4" ht="15.75">
      <c r="A899" s="52"/>
      <c r="B899" s="52"/>
      <c r="C899" s="52"/>
      <c r="D899" s="52"/>
    </row>
    <row r="900" spans="1:4" ht="15.75">
      <c r="A900" s="52"/>
      <c r="B900" s="52"/>
      <c r="C900" s="52"/>
      <c r="D900" s="52"/>
    </row>
    <row r="901" spans="1:4" ht="15.75">
      <c r="A901" s="52"/>
      <c r="B901" s="52"/>
      <c r="C901" s="52"/>
      <c r="D901" s="52"/>
    </row>
    <row r="902" spans="1:4" ht="15.75">
      <c r="A902" s="52"/>
      <c r="B902" s="52"/>
      <c r="C902" s="52"/>
      <c r="D902" s="52"/>
    </row>
    <row r="903" spans="1:4" ht="15.75">
      <c r="A903" s="52"/>
      <c r="B903" s="52"/>
      <c r="C903" s="52"/>
      <c r="D903" s="52"/>
    </row>
    <row r="904" spans="1:4" ht="15.75">
      <c r="A904" s="52"/>
      <c r="B904" s="52"/>
      <c r="C904" s="52"/>
      <c r="D904" s="52"/>
    </row>
    <row r="905" spans="1:4" ht="15.75">
      <c r="A905" s="52"/>
      <c r="B905" s="52"/>
      <c r="C905" s="52"/>
      <c r="D905" s="52"/>
    </row>
    <row r="906" spans="1:4" ht="15.75">
      <c r="A906" s="52"/>
      <c r="B906" s="52"/>
      <c r="C906" s="52"/>
      <c r="D906" s="52"/>
    </row>
    <row r="907" spans="1:4" ht="15.75">
      <c r="A907" s="52"/>
      <c r="B907" s="52"/>
      <c r="C907" s="52"/>
      <c r="D907" s="52"/>
    </row>
    <row r="908" spans="1:4" ht="15.75">
      <c r="A908" s="52"/>
      <c r="B908" s="52"/>
      <c r="C908" s="52"/>
      <c r="D908" s="52"/>
    </row>
    <row r="909" spans="1:4" ht="15.75">
      <c r="A909" s="52"/>
      <c r="B909" s="52"/>
      <c r="C909" s="52"/>
      <c r="D909" s="52"/>
    </row>
    <row r="910" spans="1:4" ht="15.75">
      <c r="A910" s="52"/>
      <c r="B910" s="52"/>
      <c r="C910" s="52"/>
      <c r="D910" s="52"/>
    </row>
    <row r="911" spans="1:4" ht="15.75">
      <c r="A911" s="52"/>
      <c r="B911" s="52"/>
      <c r="C911" s="52"/>
      <c r="D911" s="52"/>
    </row>
    <row r="912" spans="1:4" ht="15.75">
      <c r="A912" s="52"/>
      <c r="B912" s="52"/>
      <c r="C912" s="52"/>
      <c r="D912" s="52"/>
    </row>
    <row r="913" spans="1:4" ht="15.75">
      <c r="A913" s="52"/>
      <c r="B913" s="52"/>
      <c r="C913" s="52"/>
      <c r="D913" s="52"/>
    </row>
    <row r="914" spans="1:4" ht="15.75">
      <c r="A914" s="52"/>
      <c r="B914" s="52"/>
      <c r="C914" s="52"/>
      <c r="D914" s="52"/>
    </row>
    <row r="915" spans="1:4" ht="15.75">
      <c r="A915" s="52"/>
      <c r="B915" s="52"/>
      <c r="C915" s="52"/>
      <c r="D915" s="52"/>
    </row>
    <row r="916" spans="1:4" ht="15.75">
      <c r="A916" s="52"/>
      <c r="B916" s="52"/>
      <c r="C916" s="52"/>
      <c r="D916" s="52"/>
    </row>
    <row r="917" spans="1:4" ht="15.75">
      <c r="A917" s="52"/>
      <c r="B917" s="52"/>
      <c r="C917" s="52"/>
      <c r="D917" s="52"/>
    </row>
    <row r="918" spans="1:4" ht="15.75">
      <c r="A918" s="52"/>
      <c r="B918" s="52"/>
      <c r="C918" s="52"/>
      <c r="D918" s="52"/>
    </row>
    <row r="919" spans="1:4" ht="15.75">
      <c r="A919" s="52"/>
      <c r="B919" s="52"/>
      <c r="C919" s="52"/>
      <c r="D919" s="52"/>
    </row>
    <row r="920" spans="1:4" ht="15.75">
      <c r="A920" s="52"/>
      <c r="B920" s="52"/>
      <c r="C920" s="52"/>
      <c r="D920" s="52"/>
    </row>
    <row r="921" spans="1:4" ht="15.75">
      <c r="A921" s="52"/>
      <c r="B921" s="52"/>
      <c r="C921" s="52"/>
      <c r="D921" s="52"/>
    </row>
    <row r="922" spans="1:4" ht="15.75">
      <c r="A922" s="52"/>
      <c r="B922" s="52"/>
      <c r="C922" s="52"/>
      <c r="D922" s="52"/>
    </row>
    <row r="923" spans="1:4" ht="15.75">
      <c r="A923" s="52"/>
      <c r="B923" s="52"/>
      <c r="C923" s="52"/>
      <c r="D923" s="52"/>
    </row>
    <row r="924" spans="1:4" ht="15.75">
      <c r="A924" s="52"/>
      <c r="B924" s="52"/>
      <c r="C924" s="52"/>
      <c r="D924" s="52"/>
    </row>
    <row r="925" spans="1:4" ht="15.75">
      <c r="A925" s="52"/>
      <c r="B925" s="52"/>
      <c r="C925" s="52"/>
      <c r="D925" s="52"/>
    </row>
    <row r="926" spans="1:4" ht="15.75">
      <c r="A926" s="52"/>
      <c r="B926" s="52"/>
      <c r="C926" s="52"/>
      <c r="D926" s="52"/>
    </row>
    <row r="927" spans="1:4" ht="15.75">
      <c r="A927" s="52"/>
      <c r="B927" s="52"/>
      <c r="C927" s="52"/>
      <c r="D927" s="52"/>
    </row>
    <row r="928" spans="1:4" ht="15.75">
      <c r="A928" s="52"/>
      <c r="B928" s="52"/>
      <c r="C928" s="52"/>
      <c r="D928" s="52"/>
    </row>
    <row r="929" spans="1:4" ht="15.75">
      <c r="A929" s="52"/>
      <c r="B929" s="52"/>
      <c r="C929" s="52"/>
      <c r="D929" s="52"/>
    </row>
    <row r="930" spans="1:4" ht="15.75">
      <c r="A930" s="52"/>
      <c r="B930" s="52"/>
      <c r="C930" s="52"/>
      <c r="D930" s="52"/>
    </row>
    <row r="931" spans="1:4" ht="15.75">
      <c r="A931" s="52"/>
      <c r="B931" s="52"/>
      <c r="C931" s="52"/>
      <c r="D931" s="52"/>
    </row>
    <row r="932" spans="1:4" ht="15.75">
      <c r="A932" s="52"/>
      <c r="B932" s="52"/>
      <c r="C932" s="52"/>
      <c r="D932" s="52"/>
    </row>
    <row r="933" spans="1:4" ht="15.75">
      <c r="A933" s="52"/>
      <c r="B933" s="52"/>
      <c r="C933" s="52"/>
      <c r="D933" s="52"/>
    </row>
    <row r="934" spans="1:4" ht="15.75">
      <c r="A934" s="52"/>
      <c r="B934" s="52"/>
      <c r="C934" s="52"/>
      <c r="D934" s="52"/>
    </row>
    <row r="935" spans="1:4" ht="15.75">
      <c r="A935" s="52"/>
      <c r="B935" s="52"/>
      <c r="C935" s="52"/>
      <c r="D935" s="52"/>
    </row>
    <row r="936" spans="1:4" ht="15.75">
      <c r="A936" s="52"/>
      <c r="B936" s="52"/>
      <c r="C936" s="52"/>
      <c r="D936" s="52"/>
    </row>
    <row r="937" spans="1:4" ht="15.75">
      <c r="A937" s="52"/>
      <c r="B937" s="52"/>
      <c r="C937" s="52"/>
      <c r="D937" s="52"/>
    </row>
    <row r="938" spans="1:4" ht="15.75">
      <c r="A938" s="52"/>
      <c r="B938" s="52"/>
      <c r="C938" s="52"/>
      <c r="D938" s="52"/>
    </row>
    <row r="939" spans="1:4" ht="15.75">
      <c r="A939" s="52"/>
      <c r="B939" s="52"/>
      <c r="C939" s="52"/>
      <c r="D939" s="52"/>
    </row>
    <row r="940" spans="1:4" ht="15.75">
      <c r="A940" s="52"/>
      <c r="B940" s="52"/>
      <c r="C940" s="52"/>
      <c r="D940" s="52"/>
    </row>
    <row r="941" spans="1:4" ht="15.75">
      <c r="A941" s="52"/>
      <c r="B941" s="52"/>
      <c r="C941" s="52"/>
      <c r="D941" s="52"/>
    </row>
    <row r="942" spans="1:4" ht="15.75">
      <c r="A942" s="52"/>
      <c r="B942" s="52"/>
      <c r="C942" s="52"/>
      <c r="D942" s="52"/>
    </row>
    <row r="943" spans="1:4" ht="15.75">
      <c r="A943" s="52"/>
      <c r="B943" s="52"/>
      <c r="C943" s="52"/>
      <c r="D943" s="52"/>
    </row>
    <row r="944" spans="1:4" ht="15.75">
      <c r="A944" s="52"/>
      <c r="B944" s="52"/>
      <c r="C944" s="52"/>
      <c r="D944" s="52"/>
    </row>
    <row r="945" spans="1:4" ht="15.75">
      <c r="A945" s="52"/>
      <c r="B945" s="52"/>
      <c r="C945" s="52"/>
      <c r="D945" s="52"/>
    </row>
    <row r="946" spans="1:4" ht="15.75">
      <c r="A946" s="52"/>
      <c r="B946" s="52"/>
      <c r="C946" s="52"/>
      <c r="D946" s="52"/>
    </row>
    <row r="947" spans="1:4" ht="15.75">
      <c r="A947" s="52"/>
      <c r="B947" s="52"/>
      <c r="C947" s="52"/>
      <c r="D947" s="52"/>
    </row>
    <row r="948" spans="1:4" ht="15.75">
      <c r="A948" s="52"/>
      <c r="B948" s="52"/>
      <c r="C948" s="52"/>
      <c r="D948" s="52"/>
    </row>
    <row r="949" spans="1:4" ht="15.75">
      <c r="A949" s="52"/>
      <c r="B949" s="52"/>
      <c r="C949" s="52"/>
      <c r="D949" s="52"/>
    </row>
    <row r="950" spans="1:4" ht="15.75">
      <c r="A950" s="52"/>
      <c r="B950" s="52"/>
      <c r="C950" s="52"/>
      <c r="D950" s="52"/>
    </row>
    <row r="951" spans="1:4" ht="15.75">
      <c r="A951" s="52"/>
      <c r="B951" s="52"/>
      <c r="C951" s="52"/>
      <c r="D951" s="52"/>
    </row>
    <row r="952" spans="1:4" ht="15.75">
      <c r="A952" s="52"/>
      <c r="B952" s="52"/>
      <c r="C952" s="52"/>
      <c r="D952" s="52"/>
    </row>
    <row r="953" spans="1:4" ht="15.75">
      <c r="A953" s="52"/>
      <c r="B953" s="52"/>
      <c r="C953" s="52"/>
      <c r="D953" s="52"/>
    </row>
    <row r="954" spans="1:4" ht="15.75">
      <c r="A954" s="52"/>
      <c r="B954" s="52"/>
      <c r="C954" s="52"/>
      <c r="D954" s="52"/>
    </row>
    <row r="955" spans="1:4" ht="15.75">
      <c r="A955" s="52"/>
      <c r="B955" s="52"/>
      <c r="C955" s="52"/>
      <c r="D955" s="52"/>
    </row>
    <row r="956" spans="1:4" ht="15.75">
      <c r="A956" s="52"/>
      <c r="B956" s="52"/>
      <c r="C956" s="52"/>
      <c r="D956" s="52"/>
    </row>
    <row r="957" spans="1:4" ht="15.75">
      <c r="A957" s="52"/>
      <c r="B957" s="52"/>
      <c r="C957" s="52"/>
      <c r="D957" s="52"/>
    </row>
    <row r="958" spans="1:4" ht="15.75">
      <c r="A958" s="52"/>
      <c r="B958" s="52"/>
      <c r="C958" s="52"/>
      <c r="D958" s="52"/>
    </row>
    <row r="959" spans="1:4" ht="15.75">
      <c r="A959" s="52"/>
      <c r="B959" s="52"/>
      <c r="C959" s="52"/>
      <c r="D959" s="52"/>
    </row>
    <row r="960" spans="1:4" ht="15.75">
      <c r="A960" s="52"/>
      <c r="B960" s="52"/>
      <c r="C960" s="52"/>
      <c r="D960" s="52"/>
    </row>
    <row r="961" spans="1:4" ht="15.75">
      <c r="A961" s="52"/>
      <c r="B961" s="52"/>
      <c r="C961" s="52"/>
      <c r="D961" s="52"/>
    </row>
    <row r="962" spans="1:4" ht="15.75">
      <c r="A962" s="52"/>
      <c r="B962" s="52"/>
      <c r="C962" s="52"/>
      <c r="D962" s="52"/>
    </row>
    <row r="963" spans="1:4" ht="15.75">
      <c r="A963" s="52"/>
      <c r="B963" s="52"/>
      <c r="C963" s="52"/>
      <c r="D963" s="52"/>
    </row>
    <row r="964" spans="1:4" ht="15.75">
      <c r="A964" s="52"/>
      <c r="B964" s="52"/>
      <c r="C964" s="52"/>
      <c r="D964" s="52"/>
    </row>
    <row r="965" spans="1:4" ht="15.75">
      <c r="A965" s="52"/>
      <c r="B965" s="52"/>
      <c r="C965" s="52"/>
      <c r="D965" s="52"/>
    </row>
    <row r="966" spans="1:4" ht="15.75">
      <c r="A966" s="52"/>
      <c r="B966" s="52"/>
      <c r="C966" s="52"/>
      <c r="D966" s="52"/>
    </row>
    <row r="967" spans="1:4" ht="15.75">
      <c r="A967" s="52"/>
      <c r="B967" s="52"/>
      <c r="C967" s="52"/>
      <c r="D967" s="52"/>
    </row>
    <row r="968" spans="1:4" ht="15.75">
      <c r="A968" s="52"/>
      <c r="B968" s="52"/>
      <c r="C968" s="52"/>
      <c r="D968" s="52"/>
    </row>
    <row r="969" spans="1:4" ht="15.75">
      <c r="A969" s="52"/>
      <c r="B969" s="52"/>
      <c r="C969" s="52"/>
      <c r="D969" s="52"/>
    </row>
    <row r="970" spans="1:4" ht="15.75">
      <c r="A970" s="52"/>
      <c r="B970" s="52"/>
      <c r="C970" s="52"/>
      <c r="D970" s="52"/>
    </row>
    <row r="971" spans="1:4" ht="15.75">
      <c r="A971" s="52"/>
      <c r="B971" s="52"/>
      <c r="C971" s="52"/>
      <c r="D971" s="52"/>
    </row>
    <row r="972" spans="1:4" ht="15.75">
      <c r="A972" s="52"/>
      <c r="B972" s="52"/>
      <c r="C972" s="52"/>
      <c r="D972" s="52"/>
    </row>
    <row r="973" spans="1:4" ht="15.75">
      <c r="A973" s="52"/>
      <c r="B973" s="52"/>
      <c r="C973" s="52"/>
      <c r="D973" s="52"/>
    </row>
    <row r="974" spans="1:4" ht="15.75">
      <c r="A974" s="52"/>
      <c r="B974" s="52"/>
      <c r="C974" s="52"/>
      <c r="D974" s="52"/>
    </row>
    <row r="975" spans="1:4" ht="15.75">
      <c r="A975" s="52"/>
      <c r="B975" s="52"/>
      <c r="C975" s="52"/>
      <c r="D975" s="52"/>
    </row>
    <row r="976" spans="1:4" ht="15.75">
      <c r="A976" s="52"/>
      <c r="B976" s="52"/>
      <c r="C976" s="52"/>
      <c r="D976" s="52"/>
    </row>
    <row r="977" spans="1:4" ht="15.75">
      <c r="A977" s="52"/>
      <c r="B977" s="52"/>
      <c r="C977" s="52"/>
      <c r="D977" s="52"/>
    </row>
    <row r="978" spans="1:4" ht="15.75">
      <c r="A978" s="52"/>
      <c r="B978" s="52"/>
      <c r="C978" s="52"/>
      <c r="D978" s="52"/>
    </row>
    <row r="979" spans="1:4" ht="15.75">
      <c r="A979" s="52"/>
      <c r="B979" s="52"/>
      <c r="C979" s="52"/>
      <c r="D979" s="52"/>
    </row>
    <row r="980" spans="1:4" ht="15.75">
      <c r="A980" s="52"/>
      <c r="B980" s="52"/>
      <c r="C980" s="52"/>
      <c r="D980" s="52"/>
    </row>
    <row r="981" spans="1:4" ht="15.75">
      <c r="A981" s="52"/>
      <c r="B981" s="52"/>
      <c r="C981" s="52"/>
      <c r="D981" s="52"/>
    </row>
    <row r="982" spans="1:4" ht="15.75">
      <c r="A982" s="52"/>
      <c r="B982" s="52"/>
      <c r="C982" s="52"/>
      <c r="D982" s="52"/>
    </row>
    <row r="983" spans="1:4" ht="15.75">
      <c r="A983" s="52"/>
      <c r="B983" s="52"/>
      <c r="C983" s="52"/>
      <c r="D983" s="52"/>
    </row>
    <row r="984" spans="1:4" ht="15.75">
      <c r="A984" s="52"/>
      <c r="B984" s="52"/>
      <c r="C984" s="52"/>
      <c r="D984" s="52"/>
    </row>
    <row r="985" spans="1:4" ht="15.75">
      <c r="A985" s="52"/>
      <c r="B985" s="52"/>
      <c r="C985" s="52"/>
      <c r="D985" s="52"/>
    </row>
    <row r="986" spans="1:4" ht="15.75">
      <c r="A986" s="52"/>
      <c r="B986" s="52"/>
      <c r="C986" s="52"/>
      <c r="D986" s="52"/>
    </row>
    <row r="987" spans="1:4" ht="15.75">
      <c r="A987" s="52"/>
      <c r="B987" s="52"/>
      <c r="C987" s="52"/>
      <c r="D987" s="52"/>
    </row>
    <row r="988" spans="1:4" ht="15.75">
      <c r="A988" s="52"/>
      <c r="B988" s="52"/>
      <c r="C988" s="52"/>
      <c r="D988" s="52"/>
    </row>
    <row r="989" spans="1:4" ht="15.75">
      <c r="A989" s="52"/>
      <c r="B989" s="52"/>
      <c r="C989" s="52"/>
      <c r="D989" s="52"/>
    </row>
    <row r="990" spans="1:4" ht="15.75">
      <c r="A990" s="52"/>
      <c r="B990" s="52"/>
      <c r="C990" s="52"/>
      <c r="D990" s="52"/>
    </row>
    <row r="991" spans="1:4" ht="15.75">
      <c r="A991" s="52"/>
      <c r="B991" s="52"/>
      <c r="C991" s="52"/>
      <c r="D991" s="52"/>
    </row>
    <row r="992" spans="1:4" ht="15.75">
      <c r="A992" s="52"/>
      <c r="B992" s="52"/>
      <c r="C992" s="52"/>
      <c r="D992" s="52"/>
    </row>
    <row r="993" spans="1:4" ht="15.75">
      <c r="A993" s="52"/>
      <c r="B993" s="52"/>
      <c r="C993" s="52"/>
      <c r="D993" s="52"/>
    </row>
    <row r="994" spans="1:4" ht="15.75">
      <c r="A994" s="52"/>
      <c r="B994" s="52"/>
      <c r="C994" s="52"/>
      <c r="D994" s="52"/>
    </row>
    <row r="995" spans="1:4" ht="15.75">
      <c r="A995" s="52"/>
      <c r="B995" s="52"/>
      <c r="C995" s="52"/>
      <c r="D995" s="52"/>
    </row>
    <row r="996" spans="1:4" ht="15.75">
      <c r="A996" s="52"/>
      <c r="B996" s="52"/>
      <c r="C996" s="52"/>
      <c r="D996" s="52"/>
    </row>
    <row r="997" spans="1:4" ht="15.75">
      <c r="A997" s="52"/>
      <c r="B997" s="52"/>
      <c r="C997" s="52"/>
      <c r="D997" s="52"/>
    </row>
    <row r="998" spans="1:4" ht="15.75">
      <c r="A998" s="52"/>
      <c r="B998" s="52"/>
      <c r="C998" s="52"/>
      <c r="D998" s="52"/>
    </row>
    <row r="999" spans="1:4" ht="15.75">
      <c r="A999" s="52"/>
      <c r="B999" s="52"/>
      <c r="C999" s="52"/>
      <c r="D999" s="52"/>
    </row>
    <row r="1000" spans="1:4" ht="15.75">
      <c r="A1000" s="52"/>
      <c r="B1000" s="52"/>
      <c r="C1000" s="52"/>
      <c r="D1000" s="52"/>
    </row>
    <row r="1001" spans="1:4" ht="15.75">
      <c r="A1001" s="52"/>
      <c r="B1001" s="52"/>
      <c r="C1001" s="52"/>
      <c r="D1001" s="52"/>
    </row>
    <row r="1002" spans="1:4" ht="15.75">
      <c r="A1002" s="52"/>
      <c r="B1002" s="52"/>
      <c r="C1002" s="52"/>
      <c r="D1002" s="52"/>
    </row>
    <row r="1003" spans="1:4" ht="15.75">
      <c r="A1003" s="52"/>
      <c r="B1003" s="52"/>
      <c r="C1003" s="52"/>
      <c r="D1003" s="52"/>
    </row>
    <row r="1004" spans="1:4" ht="15.75">
      <c r="A1004" s="52"/>
      <c r="B1004" s="52"/>
      <c r="C1004" s="52"/>
      <c r="D1004" s="52"/>
    </row>
    <row r="1005" spans="1:4" ht="15.75">
      <c r="A1005" s="52"/>
      <c r="B1005" s="52"/>
      <c r="C1005" s="52"/>
      <c r="D1005" s="52"/>
    </row>
    <row r="1006" spans="1:4" ht="15.75">
      <c r="A1006" s="52"/>
      <c r="B1006" s="52"/>
      <c r="C1006" s="52"/>
      <c r="D1006" s="52"/>
    </row>
    <row r="1007" spans="1:4" ht="15.75">
      <c r="A1007" s="52"/>
      <c r="B1007" s="52"/>
      <c r="C1007" s="52"/>
      <c r="D1007" s="52"/>
    </row>
    <row r="1008" spans="1:4" ht="15.75">
      <c r="A1008" s="52"/>
      <c r="B1008" s="52"/>
      <c r="C1008" s="52"/>
      <c r="D1008" s="52"/>
    </row>
    <row r="1009" spans="1:4" ht="15.75">
      <c r="A1009" s="52"/>
      <c r="B1009" s="52"/>
      <c r="C1009" s="52"/>
      <c r="D1009" s="52"/>
    </row>
    <row r="1010" spans="1:4" ht="15.75">
      <c r="A1010" s="52"/>
      <c r="B1010" s="52"/>
      <c r="C1010" s="52"/>
      <c r="D1010" s="52"/>
    </row>
    <row r="1011" spans="1:4" ht="15.75">
      <c r="A1011" s="52"/>
      <c r="B1011" s="52"/>
      <c r="C1011" s="52"/>
      <c r="D1011" s="52"/>
    </row>
    <row r="1012" spans="1:4" ht="15.75">
      <c r="A1012" s="52"/>
      <c r="B1012" s="52"/>
      <c r="C1012" s="52"/>
      <c r="D1012" s="52"/>
    </row>
    <row r="1013" spans="1:4" ht="15.75">
      <c r="A1013" s="52"/>
      <c r="B1013" s="52"/>
      <c r="C1013" s="52"/>
      <c r="D1013" s="52"/>
    </row>
    <row r="1014" spans="1:4" ht="15.75">
      <c r="A1014" s="52"/>
      <c r="B1014" s="52"/>
      <c r="C1014" s="52"/>
      <c r="D1014" s="52"/>
    </row>
    <row r="1015" spans="1:4" ht="15.75">
      <c r="A1015" s="52"/>
      <c r="B1015" s="52"/>
      <c r="C1015" s="52"/>
      <c r="D1015" s="52"/>
    </row>
    <row r="1016" spans="1:4" ht="15.75">
      <c r="A1016" s="52"/>
      <c r="B1016" s="52"/>
      <c r="C1016" s="52"/>
      <c r="D1016" s="52"/>
    </row>
    <row r="1017" spans="1:4" ht="15.75">
      <c r="A1017" s="52"/>
      <c r="B1017" s="52"/>
      <c r="C1017" s="52"/>
      <c r="D1017" s="52"/>
    </row>
    <row r="1018" spans="1:4" ht="15.75">
      <c r="A1018" s="52"/>
      <c r="B1018" s="52"/>
      <c r="C1018" s="52"/>
      <c r="D1018" s="52"/>
    </row>
    <row r="1019" spans="1:4" ht="15.75">
      <c r="A1019" s="52"/>
      <c r="B1019" s="52"/>
      <c r="C1019" s="52"/>
      <c r="D1019" s="52"/>
    </row>
    <row r="1020" spans="1:4" ht="15.75">
      <c r="A1020" s="52"/>
      <c r="B1020" s="52"/>
      <c r="C1020" s="52"/>
      <c r="D1020" s="52"/>
    </row>
    <row r="1021" spans="1:4" ht="15.75">
      <c r="A1021" s="52"/>
      <c r="B1021" s="52"/>
      <c r="C1021" s="52"/>
      <c r="D1021" s="52"/>
    </row>
    <row r="1022" spans="1:4" ht="15.75">
      <c r="A1022" s="52"/>
      <c r="B1022" s="52"/>
      <c r="C1022" s="52"/>
      <c r="D1022" s="52"/>
    </row>
    <row r="1023" spans="1:4" ht="15.75">
      <c r="A1023" s="52"/>
      <c r="B1023" s="52"/>
      <c r="C1023" s="52"/>
      <c r="D1023" s="52"/>
    </row>
    <row r="1024" spans="1:4" ht="15.75">
      <c r="A1024" s="52"/>
      <c r="B1024" s="52"/>
      <c r="C1024" s="52"/>
      <c r="D1024" s="52"/>
    </row>
    <row r="1025" spans="1:4" ht="15.75">
      <c r="A1025" s="52"/>
      <c r="B1025" s="52"/>
      <c r="C1025" s="52"/>
      <c r="D1025" s="52"/>
    </row>
    <row r="1026" spans="1:4" ht="15.75">
      <c r="A1026" s="52"/>
      <c r="B1026" s="52"/>
      <c r="C1026" s="52"/>
      <c r="D1026" s="52"/>
    </row>
    <row r="1027" spans="1:4" ht="15.75">
      <c r="A1027" s="52"/>
      <c r="B1027" s="52"/>
      <c r="C1027" s="52"/>
      <c r="D1027" s="52"/>
    </row>
    <row r="1028" spans="1:4" ht="15.75">
      <c r="A1028" s="52"/>
      <c r="B1028" s="52"/>
      <c r="C1028" s="52"/>
      <c r="D1028" s="52"/>
    </row>
    <row r="1029" spans="1:4" ht="15.75">
      <c r="A1029" s="52"/>
      <c r="B1029" s="52"/>
      <c r="C1029" s="52"/>
      <c r="D1029" s="52"/>
    </row>
    <row r="1030" spans="1:4" ht="15.75">
      <c r="A1030" s="52"/>
      <c r="B1030" s="52"/>
      <c r="C1030" s="52"/>
      <c r="D1030" s="52"/>
    </row>
    <row r="1031" spans="1:4" ht="15.75">
      <c r="A1031" s="52"/>
      <c r="B1031" s="52"/>
      <c r="C1031" s="52"/>
      <c r="D1031" s="52"/>
    </row>
    <row r="1032" spans="1:4" ht="15.75">
      <c r="A1032" s="52"/>
      <c r="B1032" s="52"/>
      <c r="C1032" s="52"/>
      <c r="D1032" s="52"/>
    </row>
    <row r="1033" spans="1:4" ht="15.75">
      <c r="A1033" s="52"/>
      <c r="B1033" s="52"/>
      <c r="C1033" s="52"/>
      <c r="D1033" s="52"/>
    </row>
    <row r="1034" spans="1:4" ht="15.75">
      <c r="A1034" s="52"/>
      <c r="B1034" s="52"/>
      <c r="C1034" s="52"/>
      <c r="D1034" s="52"/>
    </row>
    <row r="1035" spans="1:4" ht="15.75">
      <c r="A1035" s="52"/>
      <c r="B1035" s="52"/>
      <c r="C1035" s="52"/>
      <c r="D1035" s="52"/>
    </row>
    <row r="1036" spans="1:4" ht="15.75">
      <c r="A1036" s="52"/>
      <c r="B1036" s="52"/>
      <c r="C1036" s="52"/>
      <c r="D1036" s="52"/>
    </row>
    <row r="1037" spans="1:4" ht="15.75">
      <c r="A1037" s="52"/>
      <c r="B1037" s="52"/>
      <c r="C1037" s="52"/>
      <c r="D1037" s="52"/>
    </row>
    <row r="1038" spans="1:4" ht="15.75">
      <c r="A1038" s="52"/>
      <c r="B1038" s="52"/>
      <c r="C1038" s="52"/>
      <c r="D1038" s="52"/>
    </row>
    <row r="1039" spans="1:4" ht="15.75">
      <c r="A1039" s="52"/>
      <c r="B1039" s="52"/>
      <c r="C1039" s="52"/>
      <c r="D1039" s="52"/>
    </row>
    <row r="1040" spans="1:4" ht="15.75">
      <c r="A1040" s="52"/>
      <c r="B1040" s="52"/>
      <c r="C1040" s="52"/>
      <c r="D1040" s="52"/>
    </row>
    <row r="1041" spans="1:4" ht="15.75">
      <c r="A1041" s="52"/>
      <c r="B1041" s="52"/>
      <c r="C1041" s="52"/>
      <c r="D1041" s="52"/>
    </row>
    <row r="1042" spans="1:4" ht="15.75">
      <c r="A1042" s="52"/>
      <c r="B1042" s="52"/>
      <c r="C1042" s="52"/>
      <c r="D1042" s="52"/>
    </row>
    <row r="1043" spans="1:4" ht="15.75">
      <c r="A1043" s="52"/>
      <c r="B1043" s="52"/>
      <c r="C1043" s="52"/>
      <c r="D1043" s="52"/>
    </row>
    <row r="1044" spans="1:4" ht="15.75">
      <c r="A1044" s="52"/>
      <c r="B1044" s="52"/>
      <c r="C1044" s="52"/>
      <c r="D1044" s="52"/>
    </row>
    <row r="1045" spans="1:4" ht="15.75">
      <c r="A1045" s="52"/>
      <c r="B1045" s="52"/>
      <c r="C1045" s="52"/>
      <c r="D1045" s="52"/>
    </row>
    <row r="1046" spans="1:4" ht="15.75">
      <c r="A1046" s="52"/>
      <c r="B1046" s="52"/>
      <c r="C1046" s="52"/>
      <c r="D1046" s="52"/>
    </row>
    <row r="1047" spans="1:4" ht="15.75">
      <c r="A1047" s="52"/>
      <c r="B1047" s="52"/>
      <c r="C1047" s="52"/>
      <c r="D1047" s="52"/>
    </row>
    <row r="1048" spans="1:4" ht="15.75">
      <c r="A1048" s="52"/>
      <c r="B1048" s="52"/>
      <c r="C1048" s="52"/>
      <c r="D1048" s="52"/>
    </row>
    <row r="1049" spans="1:4" ht="15.75">
      <c r="A1049" s="52"/>
      <c r="B1049" s="52"/>
      <c r="C1049" s="52"/>
      <c r="D1049" s="52"/>
    </row>
    <row r="1050" spans="1:4" ht="15.75">
      <c r="A1050" s="52"/>
      <c r="B1050" s="52"/>
      <c r="C1050" s="52"/>
      <c r="D1050" s="52"/>
    </row>
    <row r="1051" spans="1:4" ht="15.75">
      <c r="A1051" s="52"/>
      <c r="B1051" s="52"/>
      <c r="C1051" s="52"/>
      <c r="D1051" s="52"/>
    </row>
    <row r="1052" spans="1:4" ht="15.75">
      <c r="A1052" s="52"/>
      <c r="B1052" s="52"/>
      <c r="C1052" s="52"/>
      <c r="D1052" s="52"/>
    </row>
    <row r="1053" spans="1:4" ht="15.75">
      <c r="A1053" s="52"/>
      <c r="B1053" s="52"/>
      <c r="C1053" s="52"/>
      <c r="D1053" s="52"/>
    </row>
    <row r="1054" spans="1:4" ht="15.75">
      <c r="A1054" s="52"/>
      <c r="B1054" s="52"/>
      <c r="C1054" s="52"/>
      <c r="D1054" s="52"/>
    </row>
    <row r="1055" spans="1:4" ht="15.75">
      <c r="A1055" s="52"/>
      <c r="B1055" s="52"/>
      <c r="C1055" s="52"/>
      <c r="D1055" s="52"/>
    </row>
    <row r="1056" spans="1:4" ht="15.75">
      <c r="A1056" s="52"/>
      <c r="B1056" s="52"/>
      <c r="C1056" s="52"/>
      <c r="D1056" s="52"/>
    </row>
    <row r="1057" spans="1:4" ht="15.75">
      <c r="A1057" s="52"/>
      <c r="B1057" s="52"/>
      <c r="C1057" s="52"/>
      <c r="D1057" s="52"/>
    </row>
    <row r="1058" spans="1:4" ht="15.75">
      <c r="A1058" s="52"/>
      <c r="B1058" s="52"/>
      <c r="C1058" s="52"/>
      <c r="D1058" s="52"/>
    </row>
    <row r="1059" spans="1:4" ht="15.75">
      <c r="A1059" s="52"/>
      <c r="B1059" s="52"/>
      <c r="C1059" s="52"/>
      <c r="D1059" s="52"/>
    </row>
    <row r="1060" spans="1:4" ht="15.75">
      <c r="A1060" s="52"/>
      <c r="B1060" s="52"/>
      <c r="C1060" s="52"/>
      <c r="D1060" s="52"/>
    </row>
    <row r="1061" spans="1:4" ht="15.75">
      <c r="A1061" s="52"/>
      <c r="B1061" s="52"/>
      <c r="C1061" s="52"/>
      <c r="D1061" s="52"/>
    </row>
    <row r="1062" spans="1:4" ht="15.75">
      <c r="A1062" s="52"/>
      <c r="B1062" s="52"/>
      <c r="C1062" s="52"/>
      <c r="D1062" s="52"/>
    </row>
    <row r="1063" spans="1:4" ht="15.75">
      <c r="A1063" s="52"/>
      <c r="B1063" s="52"/>
      <c r="C1063" s="52"/>
      <c r="D1063" s="52"/>
    </row>
    <row r="1064" spans="1:4" ht="15.75">
      <c r="A1064" s="52"/>
      <c r="B1064" s="52"/>
      <c r="C1064" s="52"/>
      <c r="D1064" s="52"/>
    </row>
    <row r="1065" spans="1:4" ht="15.75">
      <c r="A1065" s="52"/>
      <c r="B1065" s="52"/>
      <c r="C1065" s="52"/>
      <c r="D1065" s="52"/>
    </row>
    <row r="1066" spans="1:4" ht="15.75">
      <c r="A1066" s="52"/>
      <c r="B1066" s="52"/>
      <c r="C1066" s="52"/>
      <c r="D1066" s="52"/>
    </row>
    <row r="1067" spans="1:4" ht="15.75">
      <c r="A1067" s="52"/>
      <c r="B1067" s="52"/>
      <c r="C1067" s="52"/>
      <c r="D1067" s="52"/>
    </row>
    <row r="1068" spans="1:4" ht="15.75">
      <c r="A1068" s="52"/>
      <c r="B1068" s="52"/>
      <c r="C1068" s="52"/>
      <c r="D1068" s="52"/>
    </row>
    <row r="1069" spans="1:4" ht="15.75">
      <c r="A1069" s="52"/>
      <c r="B1069" s="52"/>
      <c r="C1069" s="52"/>
      <c r="D1069" s="52"/>
    </row>
    <row r="1070" spans="1:4" ht="15.75">
      <c r="A1070" s="52"/>
      <c r="B1070" s="52"/>
      <c r="C1070" s="52"/>
      <c r="D1070" s="52"/>
    </row>
    <row r="1071" spans="1:4" ht="15.75">
      <c r="A1071" s="52"/>
      <c r="B1071" s="52"/>
      <c r="C1071" s="52"/>
      <c r="D1071" s="52"/>
    </row>
    <row r="1072" spans="1:4" ht="15.75">
      <c r="A1072" s="52"/>
      <c r="B1072" s="52"/>
      <c r="C1072" s="52"/>
      <c r="D1072" s="52"/>
    </row>
    <row r="1073" spans="1:4" ht="15.75">
      <c r="A1073" s="52"/>
      <c r="B1073" s="52"/>
      <c r="C1073" s="52"/>
      <c r="D1073" s="52"/>
    </row>
    <row r="1074" spans="1:4" ht="15.75">
      <c r="A1074" s="52"/>
      <c r="B1074" s="52"/>
      <c r="C1074" s="52"/>
      <c r="D1074" s="52"/>
    </row>
    <row r="1075" spans="1:4" ht="15.75">
      <c r="A1075" s="52"/>
      <c r="B1075" s="52"/>
      <c r="C1075" s="52"/>
      <c r="D1075" s="52"/>
    </row>
    <row r="1076" spans="1:4" ht="15.75">
      <c r="A1076" s="52"/>
      <c r="B1076" s="52"/>
      <c r="C1076" s="52"/>
      <c r="D1076" s="52"/>
    </row>
    <row r="1077" spans="1:4" ht="15.75">
      <c r="A1077" s="52"/>
      <c r="B1077" s="52"/>
      <c r="C1077" s="52"/>
      <c r="D1077" s="52"/>
    </row>
    <row r="1078" spans="1:4" ht="15.75">
      <c r="A1078" s="52"/>
      <c r="B1078" s="52"/>
      <c r="C1078" s="52"/>
      <c r="D1078" s="52"/>
    </row>
    <row r="1079" spans="1:4" ht="15.75">
      <c r="A1079" s="52"/>
      <c r="B1079" s="52"/>
      <c r="C1079" s="52"/>
      <c r="D1079" s="52"/>
    </row>
    <row r="1080" spans="1:4" ht="15.75">
      <c r="A1080" s="52"/>
      <c r="B1080" s="52"/>
      <c r="C1080" s="52"/>
      <c r="D1080" s="52"/>
    </row>
    <row r="1081" spans="1:4" ht="15.75">
      <c r="A1081" s="52"/>
      <c r="B1081" s="52"/>
      <c r="C1081" s="52"/>
      <c r="D1081" s="52"/>
    </row>
    <row r="1082" spans="1:4" ht="15.75">
      <c r="A1082" s="52"/>
      <c r="B1082" s="52"/>
      <c r="C1082" s="52"/>
      <c r="D1082" s="52"/>
    </row>
    <row r="1083" spans="1:4" ht="15.75">
      <c r="A1083" s="52"/>
      <c r="B1083" s="52"/>
      <c r="C1083" s="52"/>
      <c r="D1083" s="52"/>
    </row>
    <row r="1084" spans="1:4" ht="15.75">
      <c r="A1084" s="52"/>
      <c r="B1084" s="52"/>
      <c r="C1084" s="52"/>
      <c r="D1084" s="52"/>
    </row>
    <row r="1085" spans="1:4" ht="15.75">
      <c r="A1085" s="52"/>
      <c r="B1085" s="52"/>
      <c r="C1085" s="52"/>
      <c r="D1085" s="52"/>
    </row>
    <row r="1086" spans="1:4" ht="15.75">
      <c r="A1086" s="52"/>
      <c r="B1086" s="52"/>
      <c r="C1086" s="52"/>
      <c r="D1086" s="52"/>
    </row>
    <row r="1087" spans="1:4" ht="15.75">
      <c r="A1087" s="52"/>
      <c r="B1087" s="52"/>
      <c r="C1087" s="52"/>
      <c r="D1087" s="52"/>
    </row>
    <row r="1088" spans="1:4" ht="15.75">
      <c r="A1088" s="52"/>
      <c r="B1088" s="52"/>
      <c r="C1088" s="52"/>
      <c r="D1088" s="52"/>
    </row>
    <row r="1089" spans="1:4" ht="15.75">
      <c r="A1089" s="52"/>
      <c r="B1089" s="52"/>
      <c r="C1089" s="52"/>
      <c r="D1089" s="52"/>
    </row>
    <row r="1090" spans="1:4" ht="15.75">
      <c r="A1090" s="52"/>
      <c r="B1090" s="52"/>
      <c r="C1090" s="52"/>
      <c r="D1090" s="52"/>
    </row>
    <row r="1091" spans="1:4" ht="15.75">
      <c r="A1091" s="52"/>
      <c r="B1091" s="52"/>
      <c r="C1091" s="52"/>
      <c r="D1091" s="52"/>
    </row>
    <row r="1092" spans="1:4" ht="15.75">
      <c r="A1092" s="52"/>
      <c r="B1092" s="52"/>
      <c r="C1092" s="52"/>
      <c r="D1092" s="52"/>
    </row>
    <row r="1093" spans="1:4" ht="15.75">
      <c r="A1093" s="52"/>
      <c r="B1093" s="52"/>
      <c r="C1093" s="52"/>
      <c r="D1093" s="52"/>
    </row>
    <row r="1094" spans="1:4" ht="15.75">
      <c r="A1094" s="52"/>
      <c r="B1094" s="52"/>
      <c r="C1094" s="52"/>
      <c r="D1094" s="52"/>
    </row>
    <row r="1095" spans="1:4" ht="15.75">
      <c r="A1095" s="52"/>
      <c r="B1095" s="52"/>
      <c r="C1095" s="52"/>
      <c r="D1095" s="52"/>
    </row>
    <row r="1096" spans="1:4" ht="15.75">
      <c r="A1096" s="52"/>
      <c r="B1096" s="52"/>
      <c r="C1096" s="52"/>
      <c r="D1096" s="52"/>
    </row>
    <row r="1097" spans="1:4" ht="15.75">
      <c r="A1097" s="52"/>
      <c r="B1097" s="52"/>
      <c r="C1097" s="52"/>
      <c r="D1097" s="52"/>
    </row>
    <row r="1098" spans="1:4" ht="15.75">
      <c r="A1098" s="52"/>
      <c r="B1098" s="52"/>
      <c r="C1098" s="52"/>
      <c r="D1098" s="52"/>
    </row>
    <row r="1099" spans="1:4" ht="15.75">
      <c r="A1099" s="52"/>
      <c r="B1099" s="52"/>
      <c r="C1099" s="52"/>
      <c r="D1099" s="52"/>
    </row>
    <row r="1100" spans="1:4" ht="15.75">
      <c r="A1100" s="52"/>
      <c r="B1100" s="52"/>
      <c r="C1100" s="52"/>
      <c r="D1100" s="52"/>
    </row>
    <row r="1101" spans="1:4" ht="15.75">
      <c r="A1101" s="52"/>
      <c r="B1101" s="52"/>
      <c r="C1101" s="52"/>
      <c r="D1101" s="52"/>
    </row>
    <row r="1102" spans="1:4" ht="15.75">
      <c r="A1102" s="52"/>
      <c r="B1102" s="52"/>
      <c r="C1102" s="52"/>
      <c r="D1102" s="52"/>
    </row>
    <row r="1103" spans="1:4" ht="15.75">
      <c r="A1103" s="52"/>
      <c r="B1103" s="52"/>
      <c r="C1103" s="52"/>
      <c r="D1103" s="52"/>
    </row>
    <row r="1104" spans="1:4" ht="15.75">
      <c r="A1104" s="52"/>
      <c r="B1104" s="52"/>
      <c r="C1104" s="52"/>
      <c r="D1104" s="52"/>
    </row>
    <row r="1105" spans="1:4" ht="15.75">
      <c r="A1105" s="52"/>
      <c r="B1105" s="52"/>
      <c r="C1105" s="52"/>
      <c r="D1105" s="52"/>
    </row>
    <row r="1106" spans="1:4" ht="15.75">
      <c r="A1106" s="52"/>
      <c r="B1106" s="52"/>
      <c r="C1106" s="52"/>
      <c r="D1106" s="52"/>
    </row>
    <row r="1107" spans="1:4" ht="15.75">
      <c r="A1107" s="52"/>
      <c r="B1107" s="52"/>
      <c r="C1107" s="52"/>
      <c r="D1107" s="52"/>
    </row>
    <row r="1108" spans="1:4" ht="15.75">
      <c r="A1108" s="52"/>
      <c r="B1108" s="52"/>
      <c r="C1108" s="52"/>
      <c r="D1108" s="52"/>
    </row>
    <row r="1109" spans="1:4" ht="15.75">
      <c r="A1109" s="52"/>
      <c r="B1109" s="52"/>
      <c r="C1109" s="52"/>
      <c r="D1109" s="52"/>
    </row>
    <row r="1110" spans="1:4" ht="15.75">
      <c r="A1110" s="52"/>
      <c r="B1110" s="52"/>
      <c r="C1110" s="52"/>
      <c r="D1110" s="52"/>
    </row>
    <row r="1111" spans="1:4" ht="15.75">
      <c r="A1111" s="52"/>
      <c r="B1111" s="52"/>
      <c r="C1111" s="52"/>
      <c r="D1111" s="52"/>
    </row>
    <row r="1112" spans="1:4" ht="15.75">
      <c r="A1112" s="52"/>
      <c r="B1112" s="52"/>
      <c r="C1112" s="52"/>
      <c r="D1112" s="52"/>
    </row>
    <row r="1113" spans="1:4" ht="15.75">
      <c r="A1113" s="52"/>
      <c r="B1113" s="52"/>
      <c r="C1113" s="52"/>
      <c r="D1113" s="52"/>
    </row>
    <row r="1114" spans="1:4" ht="15.75">
      <c r="A1114" s="52"/>
      <c r="B1114" s="52"/>
      <c r="C1114" s="52"/>
      <c r="D1114" s="52"/>
    </row>
    <row r="1115" spans="1:4" ht="15.75">
      <c r="A1115" s="52"/>
      <c r="B1115" s="52"/>
      <c r="C1115" s="52"/>
      <c r="D1115" s="52"/>
    </row>
    <row r="1116" spans="1:4" ht="15.75">
      <c r="A1116" s="52"/>
      <c r="B1116" s="52"/>
      <c r="C1116" s="52"/>
      <c r="D1116" s="52"/>
    </row>
    <row r="1117" spans="1:4" ht="15.75">
      <c r="A1117" s="52"/>
      <c r="B1117" s="52"/>
      <c r="C1117" s="52"/>
      <c r="D1117" s="52"/>
    </row>
    <row r="1118" spans="1:4" ht="15.75">
      <c r="A1118" s="52"/>
      <c r="B1118" s="52"/>
      <c r="C1118" s="52"/>
      <c r="D1118" s="52"/>
    </row>
    <row r="1119" spans="1:4" ht="15.75">
      <c r="A1119" s="52"/>
      <c r="B1119" s="52"/>
      <c r="C1119" s="52"/>
      <c r="D1119" s="52"/>
    </row>
    <row r="1120" spans="1:4" ht="15.75">
      <c r="A1120" s="52"/>
      <c r="B1120" s="52"/>
      <c r="C1120" s="52"/>
      <c r="D1120" s="52"/>
    </row>
    <row r="1121" spans="1:4" ht="15.75">
      <c r="A1121" s="52"/>
      <c r="B1121" s="52"/>
      <c r="C1121" s="52"/>
      <c r="D1121" s="52"/>
    </row>
    <row r="1122" spans="1:4" ht="15.75">
      <c r="A1122" s="52"/>
      <c r="B1122" s="52"/>
      <c r="C1122" s="52"/>
      <c r="D1122" s="52"/>
    </row>
    <row r="1123" spans="1:4" ht="15.75">
      <c r="A1123" s="52"/>
      <c r="B1123" s="52"/>
      <c r="C1123" s="52"/>
      <c r="D1123" s="52"/>
    </row>
    <row r="1124" spans="1:4" ht="15.75">
      <c r="A1124" s="52"/>
      <c r="B1124" s="52"/>
      <c r="C1124" s="52"/>
      <c r="D1124" s="52"/>
    </row>
    <row r="1125" spans="1:4" ht="15.75">
      <c r="A1125" s="52"/>
      <c r="B1125" s="52"/>
      <c r="C1125" s="52"/>
      <c r="D1125" s="52"/>
    </row>
    <row r="1126" spans="1:4" ht="15.75">
      <c r="A1126" s="52"/>
      <c r="B1126" s="52"/>
      <c r="C1126" s="52"/>
      <c r="D1126" s="52"/>
    </row>
    <row r="1127" spans="1:4" ht="15.75">
      <c r="A1127" s="52"/>
      <c r="B1127" s="52"/>
      <c r="C1127" s="52"/>
      <c r="D1127" s="52"/>
    </row>
    <row r="1128" spans="1:4" ht="15.75">
      <c r="A1128" s="52"/>
      <c r="B1128" s="52"/>
      <c r="C1128" s="52"/>
      <c r="D1128" s="52"/>
    </row>
    <row r="1129" spans="1:4" ht="15.75">
      <c r="A1129" s="52"/>
      <c r="B1129" s="52"/>
      <c r="C1129" s="52"/>
      <c r="D1129" s="52"/>
    </row>
    <row r="1130" spans="1:4" ht="15.75">
      <c r="A1130" s="52"/>
      <c r="B1130" s="52"/>
      <c r="C1130" s="52"/>
      <c r="D1130" s="52"/>
    </row>
    <row r="1131" spans="1:4" ht="15.75">
      <c r="A1131" s="52"/>
      <c r="B1131" s="52"/>
      <c r="C1131" s="52"/>
      <c r="D1131" s="52"/>
    </row>
    <row r="1132" spans="1:4" ht="15.75">
      <c r="A1132" s="52"/>
      <c r="B1132" s="52"/>
      <c r="C1132" s="52"/>
      <c r="D1132" s="52"/>
    </row>
    <row r="1133" spans="1:4" ht="15.75">
      <c r="A1133" s="52"/>
      <c r="B1133" s="52"/>
      <c r="C1133" s="52"/>
      <c r="D1133" s="52"/>
    </row>
    <row r="1134" spans="1:4" ht="15.75">
      <c r="A1134" s="52"/>
      <c r="B1134" s="52"/>
      <c r="C1134" s="52"/>
      <c r="D1134" s="52"/>
    </row>
    <row r="1135" spans="1:4" ht="15.75">
      <c r="A1135" s="52"/>
      <c r="B1135" s="52"/>
      <c r="C1135" s="52"/>
      <c r="D1135" s="52"/>
    </row>
    <row r="1136" spans="1:4" ht="15.75">
      <c r="A1136" s="52"/>
      <c r="B1136" s="52"/>
      <c r="C1136" s="52"/>
      <c r="D1136" s="52"/>
    </row>
    <row r="1137" spans="1:4" ht="15.75">
      <c r="A1137" s="52"/>
      <c r="B1137" s="52"/>
      <c r="C1137" s="52"/>
      <c r="D1137" s="52"/>
    </row>
    <row r="1138" spans="1:4" ht="15.75">
      <c r="A1138" s="52"/>
      <c r="B1138" s="52"/>
      <c r="C1138" s="52"/>
      <c r="D1138" s="52"/>
    </row>
    <row r="1139" spans="1:4" ht="15.75">
      <c r="A1139" s="52"/>
      <c r="B1139" s="52"/>
      <c r="C1139" s="52"/>
      <c r="D1139" s="52"/>
    </row>
    <row r="1140" spans="1:4" ht="15.75">
      <c r="A1140" s="52"/>
      <c r="B1140" s="52"/>
      <c r="C1140" s="52"/>
      <c r="D1140" s="52"/>
    </row>
    <row r="1141" spans="1:4" ht="15.75">
      <c r="A1141" s="52"/>
      <c r="B1141" s="52"/>
      <c r="C1141" s="52"/>
      <c r="D1141" s="52"/>
    </row>
    <row r="1142" spans="1:4" ht="15.75">
      <c r="A1142" s="52"/>
      <c r="B1142" s="52"/>
      <c r="C1142" s="52"/>
      <c r="D1142" s="52"/>
    </row>
    <row r="1143" spans="1:4" ht="15.75">
      <c r="A1143" s="52"/>
      <c r="B1143" s="52"/>
      <c r="C1143" s="52"/>
      <c r="D1143" s="52"/>
    </row>
    <row r="1144" spans="1:4" ht="15.75">
      <c r="A1144" s="52"/>
      <c r="B1144" s="52"/>
      <c r="C1144" s="52"/>
      <c r="D1144" s="52"/>
    </row>
    <row r="1145" spans="1:4" ht="15.75">
      <c r="A1145" s="52"/>
      <c r="B1145" s="52"/>
      <c r="C1145" s="52"/>
      <c r="D1145" s="52"/>
    </row>
    <row r="1146" spans="1:4" ht="15.75">
      <c r="A1146" s="52"/>
      <c r="B1146" s="52"/>
      <c r="C1146" s="52"/>
      <c r="D1146" s="52"/>
    </row>
    <row r="1147" spans="1:4" ht="15.75">
      <c r="A1147" s="52"/>
      <c r="B1147" s="52"/>
      <c r="C1147" s="52"/>
      <c r="D1147" s="52"/>
    </row>
    <row r="1148" spans="1:4" ht="15.75">
      <c r="A1148" s="52"/>
      <c r="B1148" s="52"/>
      <c r="C1148" s="52"/>
      <c r="D1148" s="52"/>
    </row>
    <row r="1149" spans="1:4" ht="15.75">
      <c r="A1149" s="52"/>
      <c r="B1149" s="52"/>
      <c r="C1149" s="52"/>
      <c r="D1149" s="52"/>
    </row>
    <row r="1150" spans="1:4" ht="15.75">
      <c r="A1150" s="52"/>
      <c r="B1150" s="52"/>
      <c r="C1150" s="52"/>
      <c r="D1150" s="52"/>
    </row>
    <row r="1151" spans="1:4" ht="15.75">
      <c r="A1151" s="52"/>
      <c r="B1151" s="52"/>
      <c r="C1151" s="52"/>
      <c r="D1151" s="52"/>
    </row>
    <row r="1152" spans="1:4" ht="15.75">
      <c r="A1152" s="52"/>
      <c r="B1152" s="52"/>
      <c r="C1152" s="52"/>
      <c r="D1152" s="52"/>
    </row>
    <row r="1153" spans="1:4" ht="15.75">
      <c r="A1153" s="52"/>
      <c r="B1153" s="52"/>
      <c r="C1153" s="52"/>
      <c r="D1153" s="52"/>
    </row>
    <row r="1154" spans="1:4" ht="15.75">
      <c r="A1154" s="52"/>
      <c r="B1154" s="52"/>
      <c r="C1154" s="52"/>
      <c r="D1154" s="52"/>
    </row>
    <row r="1155" spans="1:4" ht="15.75">
      <c r="A1155" s="52"/>
      <c r="B1155" s="52"/>
      <c r="C1155" s="52"/>
      <c r="D1155" s="52"/>
    </row>
    <row r="1156" spans="1:4" ht="15.75">
      <c r="A1156" s="52"/>
      <c r="B1156" s="52"/>
      <c r="C1156" s="52"/>
      <c r="D1156" s="52"/>
    </row>
    <row r="1157" spans="1:4" ht="15.75">
      <c r="A1157" s="52"/>
      <c r="B1157" s="52"/>
      <c r="C1157" s="52"/>
      <c r="D1157" s="52"/>
    </row>
    <row r="1158" spans="1:4" ht="15.75">
      <c r="A1158" s="52"/>
      <c r="B1158" s="52"/>
      <c r="C1158" s="52"/>
      <c r="D1158" s="52"/>
    </row>
    <row r="1159" spans="1:4" ht="15.75">
      <c r="A1159" s="52"/>
      <c r="B1159" s="52"/>
      <c r="C1159" s="52"/>
      <c r="D1159" s="52"/>
    </row>
    <row r="1160" spans="1:4" ht="15.75">
      <c r="A1160" s="52"/>
      <c r="B1160" s="52"/>
      <c r="C1160" s="52"/>
      <c r="D1160" s="52"/>
    </row>
    <row r="1161" spans="1:4" ht="15.75">
      <c r="A1161" s="52"/>
      <c r="B1161" s="52"/>
      <c r="C1161" s="52"/>
      <c r="D1161" s="52"/>
    </row>
    <row r="1162" spans="1:4" ht="15.75">
      <c r="A1162" s="52"/>
      <c r="B1162" s="52"/>
      <c r="C1162" s="52"/>
      <c r="D1162" s="52"/>
    </row>
    <row r="1163" spans="1:4" ht="15.75">
      <c r="A1163" s="52"/>
      <c r="B1163" s="52"/>
      <c r="C1163" s="52"/>
      <c r="D1163" s="52"/>
    </row>
    <row r="1164" spans="1:4" ht="15.75">
      <c r="A1164" s="52"/>
      <c r="B1164" s="52"/>
      <c r="C1164" s="52"/>
      <c r="D1164" s="52"/>
    </row>
    <row r="1165" spans="1:4" ht="15.75">
      <c r="A1165" s="52"/>
      <c r="B1165" s="52"/>
      <c r="C1165" s="52"/>
      <c r="D1165" s="52"/>
    </row>
    <row r="1166" spans="1:4" ht="15.75">
      <c r="A1166" s="52"/>
      <c r="B1166" s="52"/>
      <c r="C1166" s="52"/>
      <c r="D1166" s="52"/>
    </row>
    <row r="1167" spans="1:4" ht="15.75">
      <c r="A1167" s="52"/>
      <c r="B1167" s="52"/>
      <c r="C1167" s="52"/>
      <c r="D1167" s="52"/>
    </row>
    <row r="1168" spans="1:4" ht="15.75">
      <c r="A1168" s="52"/>
      <c r="B1168" s="52"/>
      <c r="C1168" s="52"/>
      <c r="D1168" s="52"/>
    </row>
    <row r="1169" spans="1:4" ht="15.75">
      <c r="A1169" s="52"/>
      <c r="B1169" s="52"/>
      <c r="C1169" s="52"/>
      <c r="D1169" s="52"/>
    </row>
    <row r="1170" spans="1:4" ht="15.75">
      <c r="A1170" s="52"/>
      <c r="B1170" s="52"/>
      <c r="C1170" s="52"/>
      <c r="D1170" s="52"/>
    </row>
    <row r="1171" spans="1:4" ht="15.75">
      <c r="A1171" s="52"/>
      <c r="B1171" s="52"/>
      <c r="C1171" s="52"/>
      <c r="D1171" s="52"/>
    </row>
    <row r="1172" spans="1:4" ht="15.75">
      <c r="A1172" s="52"/>
      <c r="B1172" s="52"/>
      <c r="C1172" s="52"/>
      <c r="D1172" s="52"/>
    </row>
    <row r="1173" spans="1:4" ht="15.75">
      <c r="A1173" s="52"/>
      <c r="B1173" s="52"/>
      <c r="C1173" s="52"/>
      <c r="D1173" s="52"/>
    </row>
    <row r="1174" spans="1:4" ht="15.75">
      <c r="A1174" s="52"/>
      <c r="B1174" s="52"/>
      <c r="C1174" s="52"/>
      <c r="D1174" s="52"/>
    </row>
    <row r="1175" spans="1:4" ht="15.75">
      <c r="A1175" s="52"/>
      <c r="B1175" s="52"/>
      <c r="C1175" s="52"/>
      <c r="D1175" s="52"/>
    </row>
    <row r="1176" spans="1:4" ht="15.75">
      <c r="A1176" s="52"/>
      <c r="B1176" s="52"/>
      <c r="C1176" s="52"/>
      <c r="D1176" s="52"/>
    </row>
    <row r="1177" spans="1:4" ht="15.75">
      <c r="A1177" s="52"/>
      <c r="B1177" s="52"/>
      <c r="C1177" s="52"/>
      <c r="D1177" s="52"/>
    </row>
    <row r="1178" spans="1:4" ht="15.75">
      <c r="A1178" s="52"/>
      <c r="B1178" s="52"/>
      <c r="C1178" s="52"/>
      <c r="D1178" s="52"/>
    </row>
    <row r="1179" spans="1:4" ht="15.75">
      <c r="A1179" s="52"/>
      <c r="B1179" s="52"/>
      <c r="C1179" s="52"/>
      <c r="D1179" s="52"/>
    </row>
    <row r="1180" spans="1:4" ht="15.75">
      <c r="A1180" s="52"/>
      <c r="B1180" s="52"/>
      <c r="C1180" s="52"/>
      <c r="D1180" s="52"/>
    </row>
    <row r="1181" spans="1:4" ht="15.75">
      <c r="A1181" s="52"/>
      <c r="B1181" s="52"/>
      <c r="C1181" s="52"/>
      <c r="D1181" s="52"/>
    </row>
    <row r="1182" spans="1:4" ht="15.75">
      <c r="A1182" s="52"/>
      <c r="B1182" s="52"/>
      <c r="C1182" s="52"/>
      <c r="D1182" s="52"/>
    </row>
    <row r="1183" spans="1:4" ht="15.75">
      <c r="A1183" s="52"/>
      <c r="B1183" s="52"/>
      <c r="C1183" s="52"/>
      <c r="D1183" s="52"/>
    </row>
    <row r="1184" spans="1:4" ht="15.75">
      <c r="A1184" s="52"/>
      <c r="B1184" s="52"/>
      <c r="C1184" s="52"/>
      <c r="D1184" s="52"/>
    </row>
    <row r="1185" spans="1:4" ht="15.75">
      <c r="A1185" s="52"/>
      <c r="B1185" s="52"/>
      <c r="C1185" s="52"/>
      <c r="D1185" s="52"/>
    </row>
    <row r="1186" spans="1:4" ht="15.75">
      <c r="A1186" s="52"/>
      <c r="B1186" s="52"/>
      <c r="C1186" s="52"/>
      <c r="D1186" s="52"/>
    </row>
    <row r="1187" spans="1:4" ht="15.75">
      <c r="A1187" s="52"/>
      <c r="B1187" s="52"/>
      <c r="C1187" s="52"/>
      <c r="D1187" s="52"/>
    </row>
    <row r="1188" spans="1:4" ht="15.75">
      <c r="A1188" s="52"/>
      <c r="B1188" s="52"/>
      <c r="C1188" s="52"/>
      <c r="D1188" s="52"/>
    </row>
    <row r="1189" spans="1:4" ht="15.75">
      <c r="A1189" s="52"/>
      <c r="B1189" s="52"/>
      <c r="C1189" s="52"/>
      <c r="D1189" s="52"/>
    </row>
    <row r="1190" spans="1:4" ht="15.75">
      <c r="A1190" s="52"/>
      <c r="B1190" s="52"/>
      <c r="C1190" s="52"/>
      <c r="D1190" s="52"/>
    </row>
    <row r="1191" spans="1:4" ht="15.75">
      <c r="A1191" s="52"/>
      <c r="B1191" s="52"/>
      <c r="C1191" s="52"/>
      <c r="D1191" s="52"/>
    </row>
    <row r="1192" spans="1:4" ht="15.75">
      <c r="A1192" s="52"/>
      <c r="B1192" s="52"/>
      <c r="C1192" s="52"/>
      <c r="D1192" s="52"/>
    </row>
    <row r="1193" spans="1:4" ht="15.75">
      <c r="A1193" s="52"/>
      <c r="B1193" s="52"/>
      <c r="C1193" s="52"/>
      <c r="D1193" s="52"/>
    </row>
    <row r="1194" spans="1:4" ht="15.75">
      <c r="A1194" s="52"/>
      <c r="B1194" s="52"/>
      <c r="C1194" s="52"/>
      <c r="D1194" s="52"/>
    </row>
    <row r="1195" spans="1:4" ht="15.75">
      <c r="A1195" s="52"/>
      <c r="B1195" s="52"/>
      <c r="C1195" s="52"/>
      <c r="D1195" s="52"/>
    </row>
    <row r="1196" spans="1:4" ht="15.75">
      <c r="A1196" s="52"/>
      <c r="B1196" s="52"/>
      <c r="C1196" s="52"/>
      <c r="D1196" s="52"/>
    </row>
    <row r="1197" spans="1:4" ht="15.75">
      <c r="A1197" s="52"/>
      <c r="B1197" s="52"/>
      <c r="C1197" s="52"/>
      <c r="D1197" s="52"/>
    </row>
    <row r="1198" spans="1:4" ht="15.75">
      <c r="A1198" s="52"/>
      <c r="B1198" s="52"/>
      <c r="C1198" s="52"/>
      <c r="D1198" s="52"/>
    </row>
    <row r="1199" spans="1:4" ht="15.75">
      <c r="A1199" s="52"/>
      <c r="B1199" s="52"/>
      <c r="C1199" s="52"/>
      <c r="D1199" s="52"/>
    </row>
    <row r="1200" spans="1:4" ht="15.75">
      <c r="A1200" s="52"/>
      <c r="B1200" s="52"/>
      <c r="C1200" s="52"/>
      <c r="D1200" s="52"/>
    </row>
    <row r="1201" spans="1:4" ht="15.75">
      <c r="A1201" s="52"/>
      <c r="B1201" s="52"/>
      <c r="C1201" s="52"/>
      <c r="D1201" s="52"/>
    </row>
    <row r="1202" spans="1:4" ht="15.75">
      <c r="A1202" s="52"/>
      <c r="B1202" s="52"/>
      <c r="C1202" s="52"/>
      <c r="D1202" s="52"/>
    </row>
    <row r="1203" spans="1:4" ht="15.75">
      <c r="A1203" s="52"/>
      <c r="B1203" s="52"/>
      <c r="C1203" s="52"/>
      <c r="D1203" s="52"/>
    </row>
    <row r="1204" spans="1:4" ht="15.75">
      <c r="A1204" s="52"/>
      <c r="B1204" s="52"/>
      <c r="C1204" s="52"/>
      <c r="D1204" s="52"/>
    </row>
    <row r="1205" spans="1:4" ht="15.75">
      <c r="A1205" s="52"/>
      <c r="B1205" s="52"/>
      <c r="C1205" s="52"/>
      <c r="D1205" s="52"/>
    </row>
    <row r="1206" spans="1:4" ht="15.75">
      <c r="A1206" s="52"/>
      <c r="B1206" s="52"/>
      <c r="C1206" s="52"/>
      <c r="D1206" s="52"/>
    </row>
    <row r="1207" spans="1:4" ht="15.75">
      <c r="A1207" s="52"/>
      <c r="B1207" s="52"/>
      <c r="C1207" s="52"/>
      <c r="D1207" s="52"/>
    </row>
    <row r="1208" spans="1:4" ht="15.75">
      <c r="A1208" s="52"/>
      <c r="B1208" s="52"/>
      <c r="C1208" s="52"/>
      <c r="D1208" s="52"/>
    </row>
    <row r="1209" spans="1:4" ht="15.75">
      <c r="A1209" s="52"/>
      <c r="B1209" s="52"/>
      <c r="C1209" s="52"/>
      <c r="D1209" s="52"/>
    </row>
    <row r="1210" spans="1:4" ht="15.75">
      <c r="A1210" s="52"/>
      <c r="B1210" s="52"/>
      <c r="C1210" s="52"/>
      <c r="D1210" s="52"/>
    </row>
    <row r="1211" spans="1:4" ht="15.75">
      <c r="A1211" s="52"/>
      <c r="B1211" s="52"/>
      <c r="C1211" s="52"/>
      <c r="D1211" s="52"/>
    </row>
    <row r="1212" spans="1:4" ht="15.75">
      <c r="A1212" s="52"/>
      <c r="B1212" s="52"/>
      <c r="C1212" s="52"/>
      <c r="D1212" s="52"/>
    </row>
    <row r="1213" spans="1:4" ht="15.75">
      <c r="A1213" s="52"/>
      <c r="B1213" s="52"/>
      <c r="C1213" s="52"/>
      <c r="D1213" s="52"/>
    </row>
    <row r="1214" spans="1:4" ht="15.75">
      <c r="A1214" s="52"/>
      <c r="B1214" s="52"/>
      <c r="C1214" s="52"/>
      <c r="D1214" s="52"/>
    </row>
    <row r="1215" spans="1:4" ht="15.75">
      <c r="A1215" s="52"/>
      <c r="B1215" s="52"/>
      <c r="C1215" s="52"/>
      <c r="D1215" s="52"/>
    </row>
    <row r="1216" spans="1:4" ht="15.75">
      <c r="A1216" s="52"/>
      <c r="B1216" s="52"/>
      <c r="C1216" s="52"/>
      <c r="D1216" s="52"/>
    </row>
    <row r="1217" spans="1:4" ht="15.75">
      <c r="A1217" s="52"/>
      <c r="B1217" s="52"/>
      <c r="C1217" s="52"/>
      <c r="D1217" s="52"/>
    </row>
    <row r="1218" spans="1:4" ht="15.75">
      <c r="A1218" s="52"/>
      <c r="B1218" s="52"/>
      <c r="C1218" s="52"/>
      <c r="D1218" s="52"/>
    </row>
    <row r="1219" spans="1:4" ht="15.75">
      <c r="A1219" s="52"/>
      <c r="B1219" s="52"/>
      <c r="C1219" s="52"/>
      <c r="D1219" s="52"/>
    </row>
    <row r="1220" spans="1:4" ht="15.75">
      <c r="A1220" s="52"/>
      <c r="B1220" s="52"/>
      <c r="C1220" s="52"/>
      <c r="D1220" s="52"/>
    </row>
    <row r="1221" spans="1:4" ht="15.75">
      <c r="A1221" s="52"/>
      <c r="B1221" s="52"/>
      <c r="C1221" s="52"/>
      <c r="D1221" s="52"/>
    </row>
    <row r="1222" spans="1:4" ht="15.75">
      <c r="A1222" s="52"/>
      <c r="B1222" s="52"/>
      <c r="C1222" s="52"/>
      <c r="D1222" s="52"/>
    </row>
    <row r="1223" spans="1:4" ht="15.75">
      <c r="A1223" s="52"/>
      <c r="B1223" s="52"/>
      <c r="C1223" s="52"/>
      <c r="D1223" s="52"/>
    </row>
    <row r="1224" spans="1:4" ht="15.75">
      <c r="A1224" s="52"/>
      <c r="B1224" s="52"/>
      <c r="C1224" s="52"/>
      <c r="D1224" s="52"/>
    </row>
    <row r="1225" spans="1:4" ht="15.75">
      <c r="A1225" s="52"/>
      <c r="B1225" s="52"/>
      <c r="C1225" s="52"/>
      <c r="D1225" s="52"/>
    </row>
    <row r="1226" spans="1:4" ht="15.75">
      <c r="A1226" s="52"/>
      <c r="B1226" s="52"/>
      <c r="C1226" s="52"/>
      <c r="D1226" s="52"/>
    </row>
    <row r="1227" spans="1:4" ht="15.75">
      <c r="A1227" s="52"/>
      <c r="B1227" s="52"/>
      <c r="C1227" s="52"/>
      <c r="D1227" s="52"/>
    </row>
    <row r="1228" spans="1:4" ht="15.75">
      <c r="A1228" s="52"/>
      <c r="B1228" s="52"/>
      <c r="C1228" s="52"/>
      <c r="D1228" s="52"/>
    </row>
    <row r="1229" spans="1:4" ht="15.75">
      <c r="A1229" s="52"/>
      <c r="B1229" s="52"/>
      <c r="C1229" s="52"/>
      <c r="D1229" s="52"/>
    </row>
    <row r="1230" spans="1:4" ht="15.75">
      <c r="A1230" s="52"/>
      <c r="B1230" s="52"/>
      <c r="C1230" s="52"/>
      <c r="D1230" s="52"/>
    </row>
    <row r="1231" spans="1:4" ht="15.75">
      <c r="A1231" s="52"/>
      <c r="B1231" s="52"/>
      <c r="C1231" s="52"/>
      <c r="D1231" s="52"/>
    </row>
    <row r="1232" spans="1:4" ht="15.75">
      <c r="A1232" s="52"/>
      <c r="B1232" s="52"/>
      <c r="C1232" s="52"/>
      <c r="D1232" s="52"/>
    </row>
    <row r="1233" spans="1:4" ht="15.75">
      <c r="A1233" s="52"/>
      <c r="B1233" s="52"/>
      <c r="C1233" s="52"/>
      <c r="D1233" s="52"/>
    </row>
    <row r="1234" spans="1:4" ht="15.75">
      <c r="A1234" s="52"/>
      <c r="B1234" s="52"/>
      <c r="C1234" s="52"/>
      <c r="D1234" s="52"/>
    </row>
    <row r="1235" spans="1:4" ht="15.75">
      <c r="A1235" s="52"/>
      <c r="B1235" s="52"/>
      <c r="C1235" s="52"/>
      <c r="D1235" s="52"/>
    </row>
    <row r="1236" spans="1:4" ht="15.75">
      <c r="A1236" s="52"/>
      <c r="B1236" s="52"/>
      <c r="C1236" s="52"/>
      <c r="D1236" s="52"/>
    </row>
    <row r="1237" spans="1:4" ht="15.75">
      <c r="A1237" s="52"/>
      <c r="B1237" s="52"/>
      <c r="C1237" s="52"/>
      <c r="D1237" s="52"/>
    </row>
    <row r="1238" spans="1:4" ht="15.75">
      <c r="A1238" s="52"/>
      <c r="B1238" s="52"/>
      <c r="C1238" s="52"/>
      <c r="D1238" s="52"/>
    </row>
    <row r="1239" spans="1:4" ht="15.75">
      <c r="A1239" s="52"/>
      <c r="B1239" s="52"/>
      <c r="C1239" s="52"/>
      <c r="D1239" s="52"/>
    </row>
    <row r="1240" spans="1:4" ht="15.75">
      <c r="A1240" s="52"/>
      <c r="B1240" s="52"/>
      <c r="C1240" s="52"/>
      <c r="D1240" s="52"/>
    </row>
    <row r="1241" spans="1:4" ht="15.75">
      <c r="A1241" s="52"/>
      <c r="B1241" s="52"/>
      <c r="C1241" s="52"/>
      <c r="D1241" s="52"/>
    </row>
    <row r="1242" spans="1:4" ht="15.75">
      <c r="A1242" s="52"/>
      <c r="B1242" s="52"/>
      <c r="C1242" s="52"/>
      <c r="D1242" s="52"/>
    </row>
    <row r="1243" spans="1:4" ht="15.75">
      <c r="A1243" s="52"/>
      <c r="B1243" s="52"/>
      <c r="C1243" s="52"/>
      <c r="D1243" s="52"/>
    </row>
    <row r="1244" spans="1:4" ht="15.75">
      <c r="A1244" s="52"/>
      <c r="B1244" s="52"/>
      <c r="C1244" s="52"/>
      <c r="D1244" s="52"/>
    </row>
    <row r="1245" spans="1:4" ht="15.75">
      <c r="A1245" s="52"/>
      <c r="B1245" s="52"/>
      <c r="C1245" s="52"/>
      <c r="D1245" s="52"/>
    </row>
    <row r="1246" spans="1:4" ht="15.75">
      <c r="A1246" s="52"/>
      <c r="B1246" s="52"/>
      <c r="C1246" s="52"/>
      <c r="D1246" s="52"/>
    </row>
    <row r="1247" spans="1:4" ht="15.75">
      <c r="A1247" s="52"/>
      <c r="B1247" s="52"/>
      <c r="C1247" s="52"/>
      <c r="D1247" s="52"/>
    </row>
    <row r="1248" spans="1:4" ht="15.75">
      <c r="A1248" s="52"/>
      <c r="B1248" s="52"/>
      <c r="C1248" s="52"/>
      <c r="D1248" s="52"/>
    </row>
    <row r="1249" spans="1:4" ht="15.75">
      <c r="A1249" s="52"/>
      <c r="B1249" s="52"/>
      <c r="C1249" s="52"/>
      <c r="D1249" s="52"/>
    </row>
    <row r="1250" spans="1:4" ht="15.75">
      <c r="A1250" s="52"/>
      <c r="B1250" s="52"/>
      <c r="C1250" s="52"/>
      <c r="D1250" s="52"/>
    </row>
    <row r="1251" spans="1:4" ht="15.75">
      <c r="A1251" s="52"/>
      <c r="B1251" s="52"/>
      <c r="C1251" s="52"/>
      <c r="D1251" s="52"/>
    </row>
    <row r="1252" spans="1:4" ht="15.75">
      <c r="A1252" s="52"/>
      <c r="B1252" s="52"/>
      <c r="C1252" s="52"/>
      <c r="D1252" s="52"/>
    </row>
    <row r="1253" spans="1:4" ht="15.75">
      <c r="A1253" s="52"/>
      <c r="B1253" s="52"/>
      <c r="C1253" s="52"/>
      <c r="D1253" s="52"/>
    </row>
    <row r="1254" spans="1:4" ht="15.75">
      <c r="A1254" s="52"/>
      <c r="B1254" s="52"/>
      <c r="C1254" s="52"/>
      <c r="D1254" s="52"/>
    </row>
    <row r="1255" spans="1:4" ht="15.75">
      <c r="A1255" s="52"/>
      <c r="B1255" s="52"/>
      <c r="C1255" s="52"/>
      <c r="D1255" s="52"/>
    </row>
    <row r="1256" spans="1:4" ht="15.75">
      <c r="A1256" s="52"/>
      <c r="B1256" s="52"/>
      <c r="C1256" s="52"/>
      <c r="D1256" s="52"/>
    </row>
    <row r="1257" spans="1:4" ht="15.75">
      <c r="A1257" s="52"/>
      <c r="B1257" s="52"/>
      <c r="C1257" s="52"/>
      <c r="D1257" s="52"/>
    </row>
    <row r="1258" spans="1:4" ht="15.75">
      <c r="A1258" s="52"/>
      <c r="B1258" s="52"/>
      <c r="C1258" s="52"/>
      <c r="D1258" s="52"/>
    </row>
    <row r="1259" spans="1:4" ht="15.75">
      <c r="A1259" s="52"/>
      <c r="B1259" s="52"/>
      <c r="C1259" s="52"/>
      <c r="D1259" s="52"/>
    </row>
    <row r="1260" spans="1:4" ht="15.75">
      <c r="A1260" s="52"/>
      <c r="B1260" s="52"/>
      <c r="C1260" s="52"/>
      <c r="D1260" s="52"/>
    </row>
    <row r="1261" spans="1:4" ht="15.75">
      <c r="A1261" s="52"/>
      <c r="B1261" s="52"/>
      <c r="C1261" s="52"/>
      <c r="D1261" s="52"/>
    </row>
    <row r="1262" spans="1:4" ht="15.75">
      <c r="A1262" s="52"/>
      <c r="B1262" s="52"/>
      <c r="C1262" s="52"/>
      <c r="D1262" s="52"/>
    </row>
    <row r="1263" spans="1:4" ht="15.75">
      <c r="A1263" s="52"/>
      <c r="B1263" s="52"/>
      <c r="C1263" s="52"/>
      <c r="D1263" s="52"/>
    </row>
    <row r="1264" spans="1:4" ht="15.75">
      <c r="A1264" s="52"/>
      <c r="B1264" s="52"/>
      <c r="C1264" s="52"/>
      <c r="D1264" s="52"/>
    </row>
    <row r="1265" spans="1:4" ht="15.75">
      <c r="A1265" s="52"/>
      <c r="B1265" s="52"/>
      <c r="C1265" s="52"/>
      <c r="D1265" s="52"/>
    </row>
    <row r="1266" spans="1:4" ht="15.75">
      <c r="A1266" s="52"/>
      <c r="B1266" s="52"/>
      <c r="C1266" s="52"/>
      <c r="D1266" s="52"/>
    </row>
    <row r="1267" spans="1:4" ht="15.75">
      <c r="A1267" s="52"/>
      <c r="B1267" s="52"/>
      <c r="C1267" s="52"/>
      <c r="D1267" s="52"/>
    </row>
    <row r="1268" spans="1:4" ht="15.75">
      <c r="A1268" s="52"/>
      <c r="B1268" s="52"/>
      <c r="C1268" s="52"/>
      <c r="D1268" s="52"/>
    </row>
    <row r="1269" spans="1:4" ht="15.75">
      <c r="A1269" s="52"/>
      <c r="B1269" s="52"/>
      <c r="C1269" s="52"/>
      <c r="D1269" s="52"/>
    </row>
    <row r="1270" spans="1:4" ht="15.75">
      <c r="A1270" s="52"/>
      <c r="B1270" s="52"/>
      <c r="C1270" s="52"/>
      <c r="D1270" s="52"/>
    </row>
    <row r="1271" spans="1:4" ht="15.75">
      <c r="A1271" s="52"/>
      <c r="B1271" s="52"/>
      <c r="C1271" s="52"/>
      <c r="D1271" s="52"/>
    </row>
    <row r="1272" spans="1:4" ht="15.75">
      <c r="A1272" s="52"/>
      <c r="B1272" s="52"/>
      <c r="C1272" s="52"/>
      <c r="D1272" s="52"/>
    </row>
    <row r="1273" spans="1:4" ht="15.75">
      <c r="A1273" s="52"/>
      <c r="B1273" s="52"/>
      <c r="C1273" s="52"/>
      <c r="D1273" s="52"/>
    </row>
    <row r="1274" spans="1:4" ht="15.75">
      <c r="A1274" s="52"/>
      <c r="B1274" s="52"/>
      <c r="C1274" s="52"/>
      <c r="D1274" s="52"/>
    </row>
    <row r="1275" spans="1:4" ht="15.75">
      <c r="A1275" s="52"/>
      <c r="B1275" s="52"/>
      <c r="C1275" s="52"/>
      <c r="D1275" s="52"/>
    </row>
    <row r="1276" spans="1:4" ht="15.75">
      <c r="A1276" s="52"/>
      <c r="B1276" s="52"/>
      <c r="C1276" s="52"/>
      <c r="D1276" s="52"/>
    </row>
    <row r="1277" spans="1:4" ht="15.75">
      <c r="A1277" s="52"/>
      <c r="B1277" s="52"/>
      <c r="C1277" s="52"/>
      <c r="D1277" s="52"/>
    </row>
    <row r="1278" spans="1:4" ht="15.75">
      <c r="A1278" s="52"/>
      <c r="B1278" s="52"/>
      <c r="C1278" s="52"/>
      <c r="D1278" s="52"/>
    </row>
    <row r="1279" spans="1:4" ht="15.75">
      <c r="A1279" s="52"/>
      <c r="B1279" s="52"/>
      <c r="C1279" s="52"/>
      <c r="D1279" s="52"/>
    </row>
    <row r="1280" spans="1:4" ht="15.75">
      <c r="A1280" s="52"/>
      <c r="B1280" s="52"/>
      <c r="C1280" s="52"/>
      <c r="D1280" s="52"/>
    </row>
    <row r="1281" spans="1:4" ht="15.75">
      <c r="A1281" s="52"/>
      <c r="B1281" s="52"/>
      <c r="C1281" s="52"/>
      <c r="D1281" s="52"/>
    </row>
    <row r="1282" spans="1:4" ht="15.75">
      <c r="A1282" s="52"/>
      <c r="B1282" s="52"/>
      <c r="C1282" s="52"/>
      <c r="D1282" s="52"/>
    </row>
    <row r="1283" spans="1:4" ht="15.75">
      <c r="A1283" s="52"/>
      <c r="B1283" s="52"/>
      <c r="C1283" s="52"/>
      <c r="D1283" s="52"/>
    </row>
    <row r="1284" spans="1:4" ht="15.75">
      <c r="A1284" s="52"/>
      <c r="B1284" s="52"/>
      <c r="C1284" s="52"/>
      <c r="D1284" s="52"/>
    </row>
    <row r="1285" spans="1:4" ht="15.75">
      <c r="A1285" s="52"/>
      <c r="B1285" s="52"/>
      <c r="C1285" s="52"/>
      <c r="D1285" s="52"/>
    </row>
    <row r="1286" spans="1:4" ht="15.75">
      <c r="A1286" s="52"/>
      <c r="B1286" s="52"/>
      <c r="C1286" s="52"/>
      <c r="D1286" s="52"/>
    </row>
    <row r="1287" spans="1:4" ht="15.75">
      <c r="A1287" s="52"/>
      <c r="B1287" s="52"/>
      <c r="C1287" s="52"/>
      <c r="D1287" s="52"/>
    </row>
    <row r="1288" spans="1:4" ht="15.75">
      <c r="A1288" s="52"/>
      <c r="B1288" s="52"/>
      <c r="C1288" s="52"/>
      <c r="D1288" s="52"/>
    </row>
    <row r="1289" spans="1:4" ht="15.75">
      <c r="A1289" s="52"/>
      <c r="B1289" s="52"/>
      <c r="C1289" s="52"/>
      <c r="D1289" s="52"/>
    </row>
    <row r="1290" spans="1:4" ht="15.75">
      <c r="A1290" s="52"/>
      <c r="B1290" s="52"/>
      <c r="C1290" s="52"/>
      <c r="D1290" s="52"/>
    </row>
    <row r="1291" spans="1:4" ht="15.75">
      <c r="A1291" s="52"/>
      <c r="B1291" s="52"/>
      <c r="C1291" s="52"/>
      <c r="D1291" s="52"/>
    </row>
    <row r="1292" spans="1:4" ht="15.75">
      <c r="A1292" s="52"/>
      <c r="B1292" s="52"/>
      <c r="C1292" s="52"/>
      <c r="D1292" s="52"/>
    </row>
    <row r="1293" spans="1:4" ht="15.75">
      <c r="A1293" s="52"/>
      <c r="B1293" s="52"/>
      <c r="C1293" s="52"/>
      <c r="D1293" s="52"/>
    </row>
    <row r="1294" spans="1:4" ht="15.75">
      <c r="A1294" s="52"/>
      <c r="B1294" s="52"/>
      <c r="C1294" s="52"/>
      <c r="D1294" s="52"/>
    </row>
    <row r="1295" spans="1:4" ht="15.75">
      <c r="A1295" s="52"/>
      <c r="B1295" s="52"/>
      <c r="C1295" s="52"/>
      <c r="D1295" s="52"/>
    </row>
    <row r="1296" spans="1:4" ht="15.75">
      <c r="A1296" s="52"/>
      <c r="B1296" s="52"/>
      <c r="C1296" s="52"/>
      <c r="D1296" s="52"/>
    </row>
    <row r="1297" spans="1:4" ht="15.75">
      <c r="A1297" s="52"/>
      <c r="B1297" s="52"/>
      <c r="C1297" s="52"/>
      <c r="D1297" s="52"/>
    </row>
    <row r="1298" spans="1:4" ht="15.75">
      <c r="A1298" s="52"/>
      <c r="B1298" s="52"/>
      <c r="C1298" s="52"/>
      <c r="D1298" s="52"/>
    </row>
    <row r="1299" spans="1:4" ht="15.75">
      <c r="A1299" s="52"/>
      <c r="B1299" s="52"/>
      <c r="C1299" s="52"/>
      <c r="D1299" s="52"/>
    </row>
    <row r="1300" spans="1:4" ht="15.75">
      <c r="A1300" s="52"/>
      <c r="B1300" s="52"/>
      <c r="C1300" s="52"/>
      <c r="D1300" s="52"/>
    </row>
    <row r="1301" spans="1:4" ht="15.75">
      <c r="A1301" s="52"/>
      <c r="B1301" s="52"/>
      <c r="C1301" s="52"/>
      <c r="D1301" s="52"/>
    </row>
    <row r="1302" spans="1:4" ht="15.75">
      <c r="A1302" s="52"/>
      <c r="B1302" s="52"/>
      <c r="C1302" s="52"/>
      <c r="D1302" s="52"/>
    </row>
    <row r="1303" spans="1:4" ht="15.75">
      <c r="A1303" s="52"/>
      <c r="B1303" s="52"/>
      <c r="C1303" s="52"/>
      <c r="D1303" s="52"/>
    </row>
    <row r="1304" spans="1:4" ht="15.75">
      <c r="A1304" s="52"/>
      <c r="B1304" s="52"/>
      <c r="C1304" s="52"/>
      <c r="D1304" s="52"/>
    </row>
    <row r="1305" spans="1:4" ht="15.75">
      <c r="A1305" s="52"/>
      <c r="B1305" s="52"/>
      <c r="C1305" s="52"/>
      <c r="D1305" s="52"/>
    </row>
    <row r="1306" spans="1:4" ht="15.75">
      <c r="A1306" s="52"/>
      <c r="B1306" s="52"/>
      <c r="C1306" s="52"/>
      <c r="D1306" s="52"/>
    </row>
    <row r="1307" spans="1:4" ht="15.75">
      <c r="A1307" s="52"/>
      <c r="B1307" s="52"/>
      <c r="C1307" s="52"/>
      <c r="D1307" s="52"/>
    </row>
    <row r="1308" spans="1:4" ht="15.75">
      <c r="A1308" s="52"/>
      <c r="B1308" s="52"/>
      <c r="C1308" s="52"/>
      <c r="D1308" s="52"/>
    </row>
    <row r="1309" spans="1:4" ht="15.75">
      <c r="A1309" s="52"/>
      <c r="B1309" s="52"/>
      <c r="C1309" s="52"/>
      <c r="D1309" s="52"/>
    </row>
    <row r="1310" spans="1:4" ht="15.75">
      <c r="A1310" s="52"/>
      <c r="B1310" s="52"/>
      <c r="C1310" s="52"/>
      <c r="D1310" s="52"/>
    </row>
    <row r="1311" spans="1:4" ht="15.75">
      <c r="A1311" s="52"/>
      <c r="B1311" s="52"/>
      <c r="C1311" s="52"/>
      <c r="D1311" s="52"/>
    </row>
    <row r="1312" spans="1:4" ht="15.75">
      <c r="A1312" s="52"/>
      <c r="B1312" s="52"/>
      <c r="C1312" s="52"/>
      <c r="D1312" s="52"/>
    </row>
    <row r="1313" spans="1:4" ht="15.75">
      <c r="A1313" s="52"/>
      <c r="B1313" s="52"/>
      <c r="C1313" s="52"/>
      <c r="D1313" s="52"/>
    </row>
    <row r="1314" spans="1:4" ht="15.75">
      <c r="A1314" s="52"/>
      <c r="B1314" s="52"/>
      <c r="C1314" s="52"/>
      <c r="D1314" s="52"/>
    </row>
    <row r="1315" spans="1:4" ht="15.75">
      <c r="A1315" s="52"/>
      <c r="B1315" s="52"/>
      <c r="C1315" s="52"/>
      <c r="D1315" s="52"/>
    </row>
    <row r="1316" spans="1:4" ht="15.75">
      <c r="A1316" s="52"/>
      <c r="B1316" s="52"/>
      <c r="C1316" s="52"/>
      <c r="D1316" s="52"/>
    </row>
    <row r="1317" spans="1:4" ht="15.75">
      <c r="A1317" s="52"/>
      <c r="B1317" s="52"/>
      <c r="C1317" s="52"/>
      <c r="D1317" s="52"/>
    </row>
    <row r="1318" spans="1:4" ht="15.75">
      <c r="A1318" s="52"/>
      <c r="B1318" s="52"/>
      <c r="C1318" s="52"/>
      <c r="D1318" s="52"/>
    </row>
    <row r="1319" spans="1:4" ht="15.75">
      <c r="A1319" s="52"/>
      <c r="B1319" s="52"/>
      <c r="C1319" s="52"/>
      <c r="D1319" s="52"/>
    </row>
    <row r="1320" spans="1:4" ht="15.75">
      <c r="A1320" s="52"/>
      <c r="B1320" s="52"/>
      <c r="C1320" s="52"/>
      <c r="D1320" s="52"/>
    </row>
    <row r="1321" spans="1:4" ht="15.75">
      <c r="A1321" s="52"/>
      <c r="B1321" s="52"/>
      <c r="C1321" s="52"/>
      <c r="D1321" s="52"/>
    </row>
    <row r="1322" spans="1:4" ht="15.75">
      <c r="A1322" s="52"/>
      <c r="B1322" s="52"/>
      <c r="C1322" s="52"/>
      <c r="D1322" s="52"/>
    </row>
    <row r="1323" spans="1:4" ht="15.75">
      <c r="A1323" s="52"/>
      <c r="B1323" s="52"/>
      <c r="C1323" s="52"/>
      <c r="D1323" s="52"/>
    </row>
    <row r="1324" spans="1:4" ht="15.75">
      <c r="A1324" s="52"/>
      <c r="B1324" s="52"/>
      <c r="C1324" s="52"/>
      <c r="D1324" s="52"/>
    </row>
    <row r="1325" spans="1:4" ht="15.75">
      <c r="A1325" s="52"/>
      <c r="B1325" s="52"/>
      <c r="C1325" s="52"/>
      <c r="D1325" s="52"/>
    </row>
    <row r="1326" spans="1:4" ht="15.75">
      <c r="A1326" s="52"/>
      <c r="B1326" s="52"/>
      <c r="C1326" s="52"/>
      <c r="D1326" s="52"/>
    </row>
    <row r="1327" spans="1:4" ht="15.75">
      <c r="A1327" s="52"/>
      <c r="B1327" s="52"/>
      <c r="C1327" s="52"/>
      <c r="D1327" s="52"/>
    </row>
    <row r="1328" spans="1:4" ht="15.75">
      <c r="A1328" s="52"/>
      <c r="B1328" s="52"/>
      <c r="C1328" s="52"/>
      <c r="D1328" s="52"/>
    </row>
    <row r="1329" spans="1:4" ht="15.75">
      <c r="A1329" s="52"/>
      <c r="B1329" s="52"/>
      <c r="C1329" s="52"/>
      <c r="D1329" s="52"/>
    </row>
    <row r="1330" spans="1:4" ht="15.75">
      <c r="A1330" s="52"/>
      <c r="B1330" s="52"/>
      <c r="C1330" s="52"/>
      <c r="D1330" s="52"/>
    </row>
    <row r="1331" spans="1:4" ht="15.75">
      <c r="A1331" s="52"/>
      <c r="B1331" s="52"/>
      <c r="C1331" s="52"/>
      <c r="D1331" s="52"/>
    </row>
    <row r="1332" spans="1:4" ht="15.75">
      <c r="A1332" s="52"/>
      <c r="B1332" s="52"/>
      <c r="C1332" s="52"/>
      <c r="D1332" s="52"/>
    </row>
    <row r="1333" spans="1:4" ht="15.75">
      <c r="A1333" s="52"/>
      <c r="B1333" s="52"/>
      <c r="C1333" s="52"/>
      <c r="D1333" s="52"/>
    </row>
    <row r="1334" spans="1:4" ht="15.75">
      <c r="A1334" s="52"/>
      <c r="B1334" s="52"/>
      <c r="C1334" s="52"/>
      <c r="D1334" s="52"/>
    </row>
    <row r="1335" spans="1:4" ht="15.75">
      <c r="A1335" s="52"/>
      <c r="B1335" s="52"/>
      <c r="C1335" s="52"/>
      <c r="D1335" s="52"/>
    </row>
    <row r="1336" spans="1:4" ht="15.75">
      <c r="A1336" s="52"/>
      <c r="B1336" s="52"/>
      <c r="C1336" s="52"/>
      <c r="D1336" s="52"/>
    </row>
    <row r="1337" spans="1:4" ht="15.75">
      <c r="A1337" s="52"/>
      <c r="B1337" s="52"/>
      <c r="C1337" s="52"/>
      <c r="D1337" s="52"/>
    </row>
    <row r="1338" spans="1:4" ht="15.75">
      <c r="A1338" s="52"/>
      <c r="B1338" s="52"/>
      <c r="C1338" s="52"/>
      <c r="D1338" s="52"/>
    </row>
    <row r="1339" spans="1:4" ht="15.75">
      <c r="A1339" s="52"/>
      <c r="B1339" s="52"/>
      <c r="C1339" s="52"/>
      <c r="D1339" s="52"/>
    </row>
    <row r="1340" spans="1:4" ht="15.75">
      <c r="A1340" s="52"/>
      <c r="B1340" s="52"/>
      <c r="C1340" s="52"/>
      <c r="D1340" s="52"/>
    </row>
    <row r="1341" spans="1:4" ht="15.75">
      <c r="A1341" s="52"/>
      <c r="B1341" s="52"/>
      <c r="C1341" s="52"/>
      <c r="D1341" s="52"/>
    </row>
    <row r="1342" spans="1:4" ht="15.75">
      <c r="A1342" s="52"/>
      <c r="B1342" s="52"/>
      <c r="C1342" s="52"/>
      <c r="D1342" s="52"/>
    </row>
    <row r="1343" spans="1:4" ht="15.75">
      <c r="A1343" s="52"/>
      <c r="B1343" s="52"/>
      <c r="C1343" s="52"/>
      <c r="D1343" s="52"/>
    </row>
    <row r="1344" spans="1:4" ht="15.75">
      <c r="A1344" s="52"/>
      <c r="B1344" s="52"/>
      <c r="C1344" s="52"/>
      <c r="D1344" s="52"/>
    </row>
    <row r="1345" spans="1:4" ht="15.75">
      <c r="A1345" s="52"/>
      <c r="B1345" s="52"/>
      <c r="C1345" s="52"/>
      <c r="D1345" s="52"/>
    </row>
    <row r="1346" spans="1:4" ht="15.75">
      <c r="A1346" s="52"/>
      <c r="B1346" s="52"/>
      <c r="C1346" s="52"/>
      <c r="D1346" s="52"/>
    </row>
    <row r="1347" spans="1:4" ht="15.75">
      <c r="A1347" s="52"/>
      <c r="B1347" s="52"/>
      <c r="C1347" s="52"/>
      <c r="D1347" s="52"/>
    </row>
    <row r="1348" spans="1:4" ht="15.75">
      <c r="A1348" s="52"/>
      <c r="B1348" s="52"/>
      <c r="C1348" s="52"/>
      <c r="D1348" s="52"/>
    </row>
    <row r="1349" spans="1:4" ht="15.75">
      <c r="A1349" s="52"/>
      <c r="B1349" s="52"/>
      <c r="C1349" s="52"/>
      <c r="D1349" s="52"/>
    </row>
    <row r="1350" spans="1:4" ht="15.75">
      <c r="A1350" s="52"/>
      <c r="B1350" s="52"/>
      <c r="C1350" s="52"/>
      <c r="D1350" s="52"/>
    </row>
    <row r="1351" spans="1:4" ht="15.75">
      <c r="A1351" s="52"/>
      <c r="B1351" s="52"/>
      <c r="C1351" s="52"/>
      <c r="D1351" s="52"/>
    </row>
    <row r="1352" spans="1:4" ht="15.75">
      <c r="A1352" s="52"/>
      <c r="B1352" s="52"/>
      <c r="C1352" s="52"/>
      <c r="D1352" s="52"/>
    </row>
    <row r="1353" spans="1:4" ht="15.75">
      <c r="A1353" s="52"/>
      <c r="B1353" s="52"/>
      <c r="C1353" s="52"/>
      <c r="D1353" s="52"/>
    </row>
    <row r="1354" spans="1:4" ht="15.75">
      <c r="A1354" s="52"/>
      <c r="B1354" s="52"/>
      <c r="C1354" s="52"/>
      <c r="D1354" s="52"/>
    </row>
    <row r="1355" spans="1:4" ht="15.75">
      <c r="A1355" s="52"/>
      <c r="B1355" s="52"/>
      <c r="C1355" s="52"/>
      <c r="D1355" s="52"/>
    </row>
    <row r="1356" spans="1:4" ht="15.75">
      <c r="A1356" s="52"/>
      <c r="B1356" s="52"/>
      <c r="C1356" s="52"/>
      <c r="D1356" s="52"/>
    </row>
    <row r="1357" spans="1:4" ht="15.75">
      <c r="A1357" s="52"/>
      <c r="B1357" s="52"/>
      <c r="C1357" s="52"/>
      <c r="D1357" s="52"/>
    </row>
    <row r="1358" spans="1:4" ht="15.75">
      <c r="A1358" s="52"/>
      <c r="B1358" s="52"/>
      <c r="C1358" s="52"/>
      <c r="D1358" s="52"/>
    </row>
    <row r="1359" spans="1:4" ht="15.75">
      <c r="A1359" s="52"/>
      <c r="B1359" s="52"/>
      <c r="C1359" s="52"/>
      <c r="D1359" s="52"/>
    </row>
    <row r="1360" spans="1:4" ht="15.75">
      <c r="A1360" s="52"/>
      <c r="B1360" s="52"/>
      <c r="C1360" s="52"/>
      <c r="D1360" s="52"/>
    </row>
    <row r="1361" spans="1:4" ht="15.75">
      <c r="A1361" s="52"/>
      <c r="B1361" s="52"/>
      <c r="C1361" s="52"/>
      <c r="D1361" s="52"/>
    </row>
    <row r="1362" spans="1:4" ht="15.75">
      <c r="A1362" s="52"/>
      <c r="B1362" s="52"/>
      <c r="C1362" s="52"/>
      <c r="D1362" s="52"/>
    </row>
    <row r="1363" spans="1:4" ht="15.75">
      <c r="A1363" s="52"/>
      <c r="B1363" s="52"/>
      <c r="C1363" s="52"/>
      <c r="D1363" s="52"/>
    </row>
    <row r="1364" spans="1:4" ht="15.75">
      <c r="A1364" s="52"/>
      <c r="B1364" s="52"/>
      <c r="C1364" s="52"/>
      <c r="D1364" s="52"/>
    </row>
    <row r="1365" spans="1:4" ht="15.75">
      <c r="A1365" s="52"/>
      <c r="B1365" s="52"/>
      <c r="C1365" s="52"/>
      <c r="D1365" s="52"/>
    </row>
    <row r="1366" spans="1:4" ht="15.75">
      <c r="A1366" s="52"/>
      <c r="B1366" s="52"/>
      <c r="C1366" s="52"/>
      <c r="D1366" s="52"/>
    </row>
    <row r="1367" spans="1:4" ht="15.75">
      <c r="A1367" s="52"/>
      <c r="B1367" s="52"/>
      <c r="C1367" s="52"/>
      <c r="D1367" s="52"/>
    </row>
    <row r="1368" spans="1:4" ht="15.75">
      <c r="A1368" s="52"/>
      <c r="B1368" s="52"/>
      <c r="C1368" s="52"/>
      <c r="D1368" s="52"/>
    </row>
    <row r="1369" spans="1:4" ht="15.75">
      <c r="A1369" s="52"/>
      <c r="B1369" s="52"/>
      <c r="C1369" s="52"/>
      <c r="D1369" s="52"/>
    </row>
    <row r="1370" spans="1:4" ht="15.75">
      <c r="A1370" s="52"/>
      <c r="B1370" s="52"/>
      <c r="C1370" s="52"/>
      <c r="D1370" s="52"/>
    </row>
    <row r="1371" spans="1:4" ht="15.75">
      <c r="A1371" s="52"/>
      <c r="B1371" s="52"/>
      <c r="C1371" s="52"/>
      <c r="D1371" s="52"/>
    </row>
    <row r="1372" spans="1:4" ht="15.75">
      <c r="A1372" s="52"/>
      <c r="B1372" s="52"/>
      <c r="C1372" s="52"/>
      <c r="D1372" s="52"/>
    </row>
    <row r="1373" spans="1:4" ht="15.75">
      <c r="A1373" s="52"/>
      <c r="B1373" s="52"/>
      <c r="C1373" s="52"/>
      <c r="D1373" s="52"/>
    </row>
    <row r="1374" spans="1:4" ht="15.75">
      <c r="A1374" s="52"/>
      <c r="B1374" s="52"/>
      <c r="C1374" s="52"/>
      <c r="D1374" s="52"/>
    </row>
    <row r="1375" spans="1:4" ht="15.75">
      <c r="A1375" s="52"/>
      <c r="B1375" s="52"/>
      <c r="C1375" s="52"/>
      <c r="D1375" s="52"/>
    </row>
    <row r="1376" spans="1:4" ht="15.75">
      <c r="A1376" s="52"/>
      <c r="B1376" s="52"/>
      <c r="C1376" s="52"/>
      <c r="D1376" s="52"/>
    </row>
    <row r="1377" spans="1:4" ht="15.75">
      <c r="A1377" s="52"/>
      <c r="B1377" s="52"/>
      <c r="C1377" s="52"/>
      <c r="D1377" s="52"/>
    </row>
    <row r="1378" spans="1:4" ht="15.75">
      <c r="A1378" s="52"/>
      <c r="B1378" s="52"/>
      <c r="C1378" s="52"/>
      <c r="D1378" s="52"/>
    </row>
    <row r="1379" spans="1:4" ht="15.75">
      <c r="A1379" s="52"/>
      <c r="B1379" s="52"/>
      <c r="C1379" s="52"/>
      <c r="D1379" s="52"/>
    </row>
    <row r="1380" spans="1:4" ht="15.75">
      <c r="A1380" s="52"/>
      <c r="B1380" s="52"/>
      <c r="C1380" s="52"/>
      <c r="D1380" s="52"/>
    </row>
    <row r="1381" spans="1:4" ht="15.75">
      <c r="A1381" s="52"/>
      <c r="B1381" s="52"/>
      <c r="C1381" s="52"/>
      <c r="D1381" s="52"/>
    </row>
    <row r="1382" spans="1:4" ht="15.75">
      <c r="A1382" s="52"/>
      <c r="B1382" s="52"/>
      <c r="C1382" s="52"/>
      <c r="D1382" s="52"/>
    </row>
    <row r="1383" spans="1:4" ht="15.75">
      <c r="A1383" s="52"/>
      <c r="B1383" s="52"/>
      <c r="C1383" s="52"/>
      <c r="D1383" s="52"/>
    </row>
    <row r="1384" spans="1:4" ht="15.75">
      <c r="A1384" s="52"/>
      <c r="B1384" s="52"/>
      <c r="C1384" s="52"/>
      <c r="D1384" s="52"/>
    </row>
    <row r="1385" spans="1:4" ht="15.75">
      <c r="A1385" s="52"/>
      <c r="B1385" s="52"/>
      <c r="C1385" s="52"/>
      <c r="D1385" s="52"/>
    </row>
    <row r="1386" spans="1:4" ht="15.75">
      <c r="A1386" s="52"/>
      <c r="B1386" s="52"/>
      <c r="C1386" s="52"/>
      <c r="D1386" s="52"/>
    </row>
    <row r="1387" spans="1:4" ht="15.75">
      <c r="A1387" s="52"/>
      <c r="B1387" s="52"/>
      <c r="C1387" s="52"/>
      <c r="D1387" s="52"/>
    </row>
    <row r="1388" spans="1:4" ht="15.75">
      <c r="A1388" s="52"/>
      <c r="B1388" s="52"/>
      <c r="C1388" s="52"/>
      <c r="D1388" s="52"/>
    </row>
    <row r="1389" spans="1:4" ht="15.75">
      <c r="A1389" s="52"/>
      <c r="B1389" s="52"/>
      <c r="C1389" s="52"/>
      <c r="D1389" s="52"/>
    </row>
    <row r="1390" spans="1:4" ht="15.75">
      <c r="A1390" s="52"/>
      <c r="B1390" s="52"/>
      <c r="C1390" s="52"/>
      <c r="D1390" s="52"/>
    </row>
    <row r="1391" spans="1:4" ht="15.75">
      <c r="A1391" s="52"/>
      <c r="B1391" s="52"/>
      <c r="C1391" s="52"/>
      <c r="D1391" s="52"/>
    </row>
    <row r="1392" spans="1:4" ht="15.75">
      <c r="A1392" s="52"/>
      <c r="B1392" s="52"/>
      <c r="C1392" s="52"/>
      <c r="D1392" s="52"/>
    </row>
    <row r="1393" spans="1:4" ht="15.75">
      <c r="A1393" s="52"/>
      <c r="B1393" s="52"/>
      <c r="C1393" s="52"/>
      <c r="D1393" s="52"/>
    </row>
    <row r="1394" spans="1:4" ht="15.75">
      <c r="A1394" s="52"/>
      <c r="B1394" s="52"/>
      <c r="C1394" s="52"/>
      <c r="D1394" s="52"/>
    </row>
    <row r="1395" spans="1:4" ht="15.75">
      <c r="A1395" s="52"/>
      <c r="B1395" s="52"/>
      <c r="C1395" s="52"/>
      <c r="D1395" s="52"/>
    </row>
    <row r="1396" spans="1:4" ht="15.75">
      <c r="A1396" s="52"/>
      <c r="B1396" s="52"/>
      <c r="C1396" s="52"/>
      <c r="D1396" s="52"/>
    </row>
    <row r="1397" spans="1:4" ht="15.75">
      <c r="A1397" s="52"/>
      <c r="B1397" s="52"/>
      <c r="C1397" s="52"/>
      <c r="D1397" s="52"/>
    </row>
    <row r="1398" spans="1:4" ht="15.75">
      <c r="A1398" s="52"/>
      <c r="B1398" s="52"/>
      <c r="C1398" s="52"/>
      <c r="D1398" s="52"/>
    </row>
    <row r="1399" spans="1:4" ht="15.75">
      <c r="A1399" s="52"/>
      <c r="B1399" s="52"/>
      <c r="C1399" s="52"/>
      <c r="D1399" s="52"/>
    </row>
    <row r="1400" spans="1:4" ht="15.75">
      <c r="A1400" s="52"/>
      <c r="B1400" s="52"/>
      <c r="C1400" s="52"/>
      <c r="D1400" s="52"/>
    </row>
    <row r="1401" spans="1:4" ht="15.75">
      <c r="A1401" s="52"/>
      <c r="B1401" s="52"/>
      <c r="C1401" s="52"/>
      <c r="D1401" s="52"/>
    </row>
    <row r="1402" spans="1:4" ht="15.75">
      <c r="A1402" s="52"/>
      <c r="B1402" s="52"/>
      <c r="C1402" s="52"/>
      <c r="D1402" s="52"/>
    </row>
    <row r="1403" spans="1:4" ht="15.75">
      <c r="A1403" s="52"/>
      <c r="B1403" s="52"/>
      <c r="C1403" s="52"/>
      <c r="D1403" s="52"/>
    </row>
    <row r="1404" spans="1:4" ht="15.75">
      <c r="A1404" s="52"/>
      <c r="B1404" s="52"/>
      <c r="C1404" s="52"/>
      <c r="D1404" s="52"/>
    </row>
    <row r="1405" spans="1:4" ht="15.75">
      <c r="A1405" s="52"/>
      <c r="B1405" s="52"/>
      <c r="C1405" s="52"/>
      <c r="D1405" s="52"/>
    </row>
    <row r="1406" spans="1:4" ht="15.75">
      <c r="A1406" s="52"/>
      <c r="B1406" s="52"/>
      <c r="C1406" s="52"/>
      <c r="D1406" s="52"/>
    </row>
    <row r="1407" spans="1:4" ht="15.75">
      <c r="A1407" s="52"/>
      <c r="B1407" s="52"/>
      <c r="C1407" s="52"/>
      <c r="D1407" s="52"/>
    </row>
    <row r="1408" spans="1:4" ht="15.75">
      <c r="A1408" s="52"/>
      <c r="B1408" s="52"/>
      <c r="C1408" s="52"/>
      <c r="D1408" s="52"/>
    </row>
    <row r="1409" spans="1:4" ht="15.75">
      <c r="A1409" s="52"/>
      <c r="B1409" s="52"/>
      <c r="C1409" s="52"/>
      <c r="D1409" s="52"/>
    </row>
    <row r="1410" spans="1:4" ht="15.75">
      <c r="A1410" s="52"/>
      <c r="B1410" s="52"/>
      <c r="C1410" s="52"/>
      <c r="D1410" s="52"/>
    </row>
    <row r="1411" spans="1:4" ht="15.75">
      <c r="A1411" s="52"/>
      <c r="B1411" s="52"/>
      <c r="C1411" s="52"/>
      <c r="D1411" s="52"/>
    </row>
    <row r="1412" spans="1:4" ht="15.75">
      <c r="A1412" s="52"/>
      <c r="B1412" s="52"/>
      <c r="C1412" s="52"/>
      <c r="D1412" s="52"/>
    </row>
    <row r="1413" spans="1:4" ht="15.75">
      <c r="A1413" s="52"/>
      <c r="B1413" s="52"/>
      <c r="C1413" s="52"/>
      <c r="D1413" s="52"/>
    </row>
    <row r="1414" spans="1:4" ht="15.75">
      <c r="A1414" s="52"/>
      <c r="B1414" s="52"/>
      <c r="C1414" s="52"/>
      <c r="D1414" s="52"/>
    </row>
    <row r="1415" spans="1:4" ht="15.75">
      <c r="A1415" s="52"/>
      <c r="B1415" s="52"/>
      <c r="C1415" s="52"/>
      <c r="D1415" s="52"/>
    </row>
    <row r="1416" spans="1:4" ht="15.75">
      <c r="A1416" s="52"/>
      <c r="B1416" s="52"/>
      <c r="C1416" s="52"/>
      <c r="D1416" s="52"/>
    </row>
    <row r="1417" spans="1:4" ht="15.75">
      <c r="A1417" s="52"/>
      <c r="B1417" s="52"/>
      <c r="C1417" s="52"/>
      <c r="D1417" s="52"/>
    </row>
    <row r="1418" spans="1:4" ht="15.75">
      <c r="A1418" s="52"/>
      <c r="B1418" s="52"/>
      <c r="C1418" s="52"/>
      <c r="D1418" s="52"/>
    </row>
    <row r="1419" spans="1:4" ht="15.75">
      <c r="A1419" s="52"/>
      <c r="B1419" s="52"/>
      <c r="C1419" s="52"/>
      <c r="D1419" s="52"/>
    </row>
    <row r="1420" spans="1:4" ht="15.75">
      <c r="A1420" s="52"/>
      <c r="B1420" s="52"/>
      <c r="C1420" s="52"/>
      <c r="D1420" s="52"/>
    </row>
    <row r="1421" spans="1:4" ht="15.75">
      <c r="A1421" s="52"/>
      <c r="B1421" s="52"/>
      <c r="C1421" s="52"/>
      <c r="D1421" s="52"/>
    </row>
    <row r="1422" spans="1:4" ht="15.75">
      <c r="A1422" s="52"/>
      <c r="B1422" s="52"/>
      <c r="C1422" s="52"/>
      <c r="D1422" s="52"/>
    </row>
    <row r="1423" spans="1:4" ht="15.75">
      <c r="A1423" s="52"/>
      <c r="B1423" s="52"/>
      <c r="C1423" s="52"/>
      <c r="D1423" s="52"/>
    </row>
    <row r="1424" spans="1:4" ht="15.75">
      <c r="A1424" s="52"/>
      <c r="B1424" s="52"/>
      <c r="C1424" s="52"/>
      <c r="D1424" s="52"/>
    </row>
    <row r="1425" spans="1:4" ht="15.75">
      <c r="A1425" s="52"/>
      <c r="B1425" s="52"/>
      <c r="C1425" s="52"/>
      <c r="D1425" s="52"/>
    </row>
    <row r="1426" spans="1:4" ht="15.75">
      <c r="A1426" s="52"/>
      <c r="B1426" s="52"/>
      <c r="C1426" s="52"/>
      <c r="D1426" s="52"/>
    </row>
    <row r="1427" spans="1:4" ht="15.75">
      <c r="A1427" s="52"/>
      <c r="B1427" s="52"/>
      <c r="C1427" s="52"/>
      <c r="D1427" s="52"/>
    </row>
    <row r="1428" spans="1:4" ht="15.75">
      <c r="A1428" s="52"/>
      <c r="B1428" s="52"/>
      <c r="C1428" s="52"/>
      <c r="D1428" s="52"/>
    </row>
    <row r="1429" spans="1:4" ht="15.75">
      <c r="A1429" s="52"/>
      <c r="B1429" s="52"/>
      <c r="C1429" s="52"/>
      <c r="D1429" s="52"/>
    </row>
    <row r="1430" spans="1:4" ht="15.75">
      <c r="A1430" s="52"/>
      <c r="B1430" s="52"/>
      <c r="C1430" s="52"/>
      <c r="D1430" s="52"/>
    </row>
    <row r="1431" spans="1:4" ht="15.75">
      <c r="A1431" s="52"/>
      <c r="B1431" s="52"/>
      <c r="C1431" s="52"/>
      <c r="D1431" s="52"/>
    </row>
    <row r="1432" spans="1:4" ht="15.75">
      <c r="A1432" s="52"/>
      <c r="B1432" s="52"/>
      <c r="C1432" s="52"/>
      <c r="D1432" s="52"/>
    </row>
    <row r="1433" spans="1:4" ht="15.75">
      <c r="A1433" s="52"/>
      <c r="B1433" s="52"/>
      <c r="C1433" s="52"/>
      <c r="D1433" s="52"/>
    </row>
    <row r="1434" spans="1:4" ht="15.75">
      <c r="A1434" s="52"/>
      <c r="B1434" s="52"/>
      <c r="C1434" s="52"/>
      <c r="D1434" s="52"/>
    </row>
    <row r="1435" spans="1:4" ht="15.75">
      <c r="A1435" s="52"/>
      <c r="B1435" s="52"/>
      <c r="C1435" s="52"/>
      <c r="D1435" s="52"/>
    </row>
    <row r="1436" spans="1:4" ht="15.75">
      <c r="A1436" s="52"/>
      <c r="B1436" s="52"/>
      <c r="C1436" s="52"/>
      <c r="D1436" s="52"/>
    </row>
    <row r="1437" spans="1:4" ht="15.75">
      <c r="A1437" s="52"/>
      <c r="B1437" s="52"/>
      <c r="C1437" s="52"/>
      <c r="D1437" s="52"/>
    </row>
    <row r="1438" spans="1:4" ht="15.75">
      <c r="A1438" s="52"/>
      <c r="B1438" s="52"/>
      <c r="C1438" s="52"/>
      <c r="D1438" s="52"/>
    </row>
    <row r="1439" spans="1:4" ht="15.75">
      <c r="A1439" s="52"/>
      <c r="B1439" s="52"/>
      <c r="C1439" s="52"/>
      <c r="D1439" s="52"/>
    </row>
    <row r="1440" spans="1:4" ht="15.75">
      <c r="A1440" s="52"/>
      <c r="B1440" s="52"/>
      <c r="C1440" s="52"/>
      <c r="D1440" s="52"/>
    </row>
    <row r="1441" spans="1:4" ht="15.75">
      <c r="A1441" s="52"/>
      <c r="B1441" s="52"/>
      <c r="C1441" s="52"/>
      <c r="D1441" s="52"/>
    </row>
    <row r="1442" spans="1:4" ht="15.75">
      <c r="A1442" s="52"/>
      <c r="B1442" s="52"/>
      <c r="C1442" s="52"/>
      <c r="D1442" s="52"/>
    </row>
    <row r="1443" spans="1:4" ht="15.75">
      <c r="A1443" s="52"/>
      <c r="B1443" s="52"/>
      <c r="C1443" s="52"/>
      <c r="D1443" s="52"/>
    </row>
    <row r="1444" spans="1:4" ht="15.75">
      <c r="A1444" s="52"/>
      <c r="B1444" s="52"/>
      <c r="C1444" s="52"/>
      <c r="D1444" s="52"/>
    </row>
    <row r="1445" spans="1:4" ht="15.75">
      <c r="A1445" s="52"/>
      <c r="B1445" s="52"/>
      <c r="C1445" s="52"/>
      <c r="D1445" s="52"/>
    </row>
    <row r="1446" spans="1:4" ht="15.75">
      <c r="A1446" s="52"/>
      <c r="B1446" s="52"/>
      <c r="C1446" s="52"/>
      <c r="D1446" s="52"/>
    </row>
    <row r="1447" spans="1:4" ht="15.75">
      <c r="A1447" s="52"/>
      <c r="B1447" s="52"/>
      <c r="C1447" s="52"/>
      <c r="D1447" s="52"/>
    </row>
    <row r="1448" spans="1:4" ht="15.75">
      <c r="A1448" s="52"/>
      <c r="B1448" s="52"/>
      <c r="C1448" s="52"/>
      <c r="D1448" s="52"/>
    </row>
    <row r="1449" spans="1:4" ht="15.75">
      <c r="A1449" s="52"/>
      <c r="B1449" s="52"/>
      <c r="C1449" s="52"/>
      <c r="D1449" s="52"/>
    </row>
    <row r="1450" spans="1:4" ht="15.75">
      <c r="A1450" s="52"/>
      <c r="B1450" s="52"/>
      <c r="C1450" s="52"/>
      <c r="D1450" s="52"/>
    </row>
    <row r="1451" spans="1:4" ht="15.75">
      <c r="A1451" s="52"/>
      <c r="B1451" s="52"/>
      <c r="C1451" s="52"/>
      <c r="D1451" s="52"/>
    </row>
    <row r="1452" spans="1:4" ht="15.75">
      <c r="A1452" s="52"/>
      <c r="B1452" s="52"/>
      <c r="C1452" s="52"/>
      <c r="D1452" s="52"/>
    </row>
    <row r="1453" spans="1:4" ht="15.75">
      <c r="A1453" s="52"/>
      <c r="B1453" s="52"/>
      <c r="C1453" s="52"/>
      <c r="D1453" s="52"/>
    </row>
    <row r="1454" spans="1:4" ht="15.75">
      <c r="A1454" s="52"/>
      <c r="B1454" s="52"/>
      <c r="C1454" s="52"/>
      <c r="D1454" s="52"/>
    </row>
    <row r="1455" spans="1:4" ht="15.75">
      <c r="A1455" s="52"/>
      <c r="B1455" s="52"/>
      <c r="C1455" s="52"/>
      <c r="D1455" s="52"/>
    </row>
    <row r="1456" spans="1:4" ht="15.75">
      <c r="A1456" s="52"/>
      <c r="B1456" s="52"/>
      <c r="C1456" s="52"/>
      <c r="D1456" s="52"/>
    </row>
    <row r="1457" spans="1:4" ht="15.75">
      <c r="A1457" s="52"/>
      <c r="B1457" s="52"/>
      <c r="C1457" s="52"/>
      <c r="D1457" s="52"/>
    </row>
    <row r="1458" spans="1:4" ht="15.75">
      <c r="A1458" s="52"/>
      <c r="B1458" s="52"/>
      <c r="C1458" s="52"/>
      <c r="D1458" s="52"/>
    </row>
    <row r="1459" spans="1:4" ht="15.75">
      <c r="A1459" s="52"/>
      <c r="B1459" s="52"/>
      <c r="C1459" s="52"/>
      <c r="D1459" s="52"/>
    </row>
    <row r="1460" spans="1:4" ht="15.75">
      <c r="A1460" s="52"/>
      <c r="B1460" s="52"/>
      <c r="C1460" s="52"/>
      <c r="D1460" s="52"/>
    </row>
    <row r="1461" spans="1:4" ht="15.75">
      <c r="A1461" s="52"/>
      <c r="B1461" s="52"/>
      <c r="C1461" s="52"/>
      <c r="D1461" s="52"/>
    </row>
    <row r="1462" spans="1:4" ht="15.75">
      <c r="A1462" s="52"/>
      <c r="B1462" s="52"/>
      <c r="C1462" s="52"/>
      <c r="D1462" s="52"/>
    </row>
    <row r="1463" spans="1:4" ht="15.75">
      <c r="A1463" s="52"/>
      <c r="B1463" s="52"/>
      <c r="C1463" s="52"/>
      <c r="D1463" s="52"/>
    </row>
    <row r="1464" spans="1:4" ht="15.75">
      <c r="A1464" s="52"/>
      <c r="B1464" s="52"/>
      <c r="C1464" s="52"/>
      <c r="D1464" s="52"/>
    </row>
    <row r="1465" spans="1:4" ht="15.75">
      <c r="A1465" s="52"/>
      <c r="B1465" s="52"/>
      <c r="C1465" s="52"/>
      <c r="D1465" s="52"/>
    </row>
    <row r="1466" spans="1:4" ht="15.75">
      <c r="A1466" s="52"/>
      <c r="B1466" s="52"/>
      <c r="C1466" s="52"/>
      <c r="D1466" s="52"/>
    </row>
    <row r="1467" spans="1:4" ht="15.75">
      <c r="A1467" s="52"/>
      <c r="B1467" s="52"/>
      <c r="C1467" s="52"/>
      <c r="D1467" s="52"/>
    </row>
    <row r="1468" spans="1:4" ht="15.75">
      <c r="A1468" s="52"/>
      <c r="B1468" s="52"/>
      <c r="C1468" s="52"/>
      <c r="D1468" s="52"/>
    </row>
    <row r="1469" spans="1:4" ht="15.75">
      <c r="A1469" s="52"/>
      <c r="B1469" s="52"/>
      <c r="C1469" s="52"/>
      <c r="D1469" s="52"/>
    </row>
    <row r="1470" spans="1:4" ht="15.75">
      <c r="A1470" s="52"/>
      <c r="B1470" s="52"/>
      <c r="C1470" s="52"/>
      <c r="D1470" s="52"/>
    </row>
    <row r="1471" spans="1:4" ht="15.75">
      <c r="A1471" s="52"/>
      <c r="B1471" s="52"/>
      <c r="C1471" s="52"/>
      <c r="D1471" s="52"/>
    </row>
    <row r="1472" spans="1:4" ht="15.75">
      <c r="A1472" s="52"/>
      <c r="B1472" s="52"/>
      <c r="C1472" s="52"/>
      <c r="D1472" s="52"/>
    </row>
    <row r="1473" spans="1:4" ht="15.75">
      <c r="A1473" s="52"/>
      <c r="B1473" s="52"/>
      <c r="C1473" s="52"/>
      <c r="D1473" s="52"/>
    </row>
    <row r="1474" spans="1:4" ht="15.75">
      <c r="A1474" s="52"/>
      <c r="B1474" s="52"/>
      <c r="C1474" s="52"/>
      <c r="D1474" s="52"/>
    </row>
    <row r="1475" spans="1:4" ht="15.75">
      <c r="A1475" s="52"/>
      <c r="B1475" s="52"/>
      <c r="C1475" s="52"/>
      <c r="D1475" s="52"/>
    </row>
    <row r="1476" spans="1:4" ht="15.75">
      <c r="A1476" s="52"/>
      <c r="B1476" s="52"/>
      <c r="C1476" s="52"/>
      <c r="D1476" s="52"/>
    </row>
    <row r="1477" spans="1:4" ht="15.75">
      <c r="A1477" s="52"/>
      <c r="B1477" s="52"/>
      <c r="C1477" s="52"/>
      <c r="D1477" s="52"/>
    </row>
    <row r="1478" spans="1:4" ht="15.75">
      <c r="A1478" s="52"/>
      <c r="B1478" s="52"/>
      <c r="C1478" s="52"/>
      <c r="D1478" s="52"/>
    </row>
    <row r="1479" spans="1:4" ht="15.75">
      <c r="A1479" s="52"/>
      <c r="B1479" s="52"/>
      <c r="C1479" s="52"/>
      <c r="D1479" s="52"/>
    </row>
    <row r="1480" spans="1:4" ht="15.75">
      <c r="A1480" s="52"/>
      <c r="B1480" s="52"/>
      <c r="C1480" s="52"/>
      <c r="D1480" s="52"/>
    </row>
    <row r="1481" spans="1:4" ht="15.75">
      <c r="A1481" s="52"/>
      <c r="B1481" s="52"/>
      <c r="C1481" s="52"/>
      <c r="D1481" s="52"/>
    </row>
    <row r="1482" spans="1:4" ht="15.75">
      <c r="A1482" s="52"/>
      <c r="B1482" s="52"/>
      <c r="C1482" s="52"/>
      <c r="D1482" s="52"/>
    </row>
    <row r="1483" spans="1:4" ht="15.75">
      <c r="A1483" s="52"/>
      <c r="B1483" s="52"/>
      <c r="C1483" s="52"/>
      <c r="D1483" s="52"/>
    </row>
    <row r="1484" spans="1:4" ht="15.75">
      <c r="A1484" s="52"/>
      <c r="B1484" s="52"/>
      <c r="C1484" s="52"/>
      <c r="D1484" s="52"/>
    </row>
    <row r="1485" spans="1:4" ht="15.75">
      <c r="A1485" s="52"/>
      <c r="B1485" s="52"/>
      <c r="C1485" s="52"/>
      <c r="D1485" s="52"/>
    </row>
    <row r="1486" spans="1:4" ht="15.75">
      <c r="A1486" s="52"/>
      <c r="B1486" s="52"/>
      <c r="C1486" s="52"/>
      <c r="D1486" s="52"/>
    </row>
    <row r="1487" spans="1:4" ht="15.75">
      <c r="A1487" s="52"/>
      <c r="B1487" s="52"/>
      <c r="C1487" s="52"/>
      <c r="D1487" s="52"/>
    </row>
    <row r="1488" spans="1:4" ht="15.75">
      <c r="A1488" s="52"/>
      <c r="B1488" s="52"/>
      <c r="C1488" s="52"/>
      <c r="D1488" s="52"/>
    </row>
    <row r="1489" spans="1:4" ht="15.75">
      <c r="A1489" s="52"/>
      <c r="B1489" s="52"/>
      <c r="C1489" s="52"/>
      <c r="D1489" s="52"/>
    </row>
    <row r="1490" spans="1:4" ht="15.75">
      <c r="A1490" s="52"/>
      <c r="B1490" s="52"/>
      <c r="C1490" s="52"/>
      <c r="D1490" s="52"/>
    </row>
    <row r="1491" spans="1:4" ht="15.75">
      <c r="A1491" s="52"/>
      <c r="B1491" s="52"/>
      <c r="C1491" s="52"/>
      <c r="D1491" s="52"/>
    </row>
    <row r="1492" spans="1:4" ht="15.75">
      <c r="A1492" s="52"/>
      <c r="B1492" s="52"/>
      <c r="C1492" s="52"/>
      <c r="D1492" s="52"/>
    </row>
    <row r="1493" spans="1:4" ht="15.75">
      <c r="A1493" s="52"/>
      <c r="B1493" s="52"/>
      <c r="C1493" s="52"/>
      <c r="D1493" s="52"/>
    </row>
    <row r="1494" spans="1:4" ht="15.75">
      <c r="A1494" s="52"/>
      <c r="B1494" s="52"/>
      <c r="C1494" s="52"/>
      <c r="D1494" s="52"/>
    </row>
    <row r="1495" spans="1:4" ht="15.75">
      <c r="A1495" s="52"/>
      <c r="B1495" s="52"/>
      <c r="C1495" s="52"/>
      <c r="D1495" s="52"/>
    </row>
    <row r="1496" spans="1:4" ht="15.75">
      <c r="A1496" s="52"/>
      <c r="B1496" s="52"/>
      <c r="C1496" s="52"/>
      <c r="D1496" s="52"/>
    </row>
    <row r="1497" spans="1:4" ht="15.75">
      <c r="A1497" s="52"/>
      <c r="B1497" s="52"/>
      <c r="C1497" s="52"/>
      <c r="D1497" s="52"/>
    </row>
    <row r="1498" spans="1:4" ht="15.75">
      <c r="A1498" s="52"/>
      <c r="B1498" s="52"/>
      <c r="C1498" s="52"/>
      <c r="D1498" s="52"/>
    </row>
    <row r="1499" spans="1:4" ht="15.75">
      <c r="A1499" s="52"/>
      <c r="B1499" s="52"/>
      <c r="C1499" s="52"/>
      <c r="D1499" s="52"/>
    </row>
    <row r="1500" spans="1:4" ht="15.75">
      <c r="A1500" s="52"/>
      <c r="B1500" s="52"/>
      <c r="C1500" s="52"/>
      <c r="D1500" s="52"/>
    </row>
    <row r="1501" spans="1:4" ht="15.75">
      <c r="A1501" s="52"/>
      <c r="B1501" s="52"/>
      <c r="C1501" s="52"/>
      <c r="D1501" s="52"/>
    </row>
    <row r="1502" spans="1:4" ht="15.75">
      <c r="A1502" s="52"/>
      <c r="B1502" s="52"/>
      <c r="C1502" s="52"/>
      <c r="D1502" s="52"/>
    </row>
    <row r="1503" spans="1:4" ht="15.75">
      <c r="A1503" s="52"/>
      <c r="B1503" s="52"/>
      <c r="C1503" s="52"/>
      <c r="D1503" s="52"/>
    </row>
    <row r="1504" spans="1:4" ht="15.75">
      <c r="A1504" s="52"/>
      <c r="B1504" s="52"/>
      <c r="C1504" s="52"/>
      <c r="D1504" s="52"/>
    </row>
    <row r="1505" spans="1:4" ht="15.75">
      <c r="A1505" s="52"/>
      <c r="B1505" s="52"/>
      <c r="C1505" s="52"/>
      <c r="D1505" s="52"/>
    </row>
    <row r="1506" spans="1:4" ht="15.75">
      <c r="A1506" s="52"/>
      <c r="B1506" s="52"/>
      <c r="C1506" s="52"/>
      <c r="D1506" s="52"/>
    </row>
    <row r="1507" spans="1:4" ht="15.75">
      <c r="A1507" s="52"/>
      <c r="B1507" s="52"/>
      <c r="C1507" s="52"/>
      <c r="D1507" s="52"/>
    </row>
    <row r="1508" spans="1:4" ht="15.75">
      <c r="A1508" s="52"/>
      <c r="B1508" s="52"/>
      <c r="C1508" s="52"/>
      <c r="D1508" s="52"/>
    </row>
    <row r="1509" spans="1:4" ht="15.75">
      <c r="A1509" s="52"/>
      <c r="B1509" s="52"/>
      <c r="C1509" s="52"/>
      <c r="D1509" s="52"/>
    </row>
    <row r="1510" spans="1:4" ht="15.75">
      <c r="A1510" s="52"/>
      <c r="B1510" s="52"/>
      <c r="C1510" s="52"/>
      <c r="D1510" s="52"/>
    </row>
    <row r="1511" spans="1:4" ht="15.75">
      <c r="A1511" s="52"/>
      <c r="B1511" s="52"/>
      <c r="C1511" s="52"/>
      <c r="D1511" s="52"/>
    </row>
    <row r="1512" spans="1:4" ht="15.75">
      <c r="A1512" s="52"/>
      <c r="B1512" s="52"/>
      <c r="C1512" s="52"/>
      <c r="D1512" s="52"/>
    </row>
    <row r="1513" spans="1:4" ht="15.75">
      <c r="A1513" s="52"/>
      <c r="B1513" s="52"/>
      <c r="C1513" s="52"/>
      <c r="D1513" s="52"/>
    </row>
    <row r="1514" spans="1:4" ht="15.75">
      <c r="A1514" s="52"/>
      <c r="B1514" s="52"/>
      <c r="C1514" s="52"/>
      <c r="D1514" s="52"/>
    </row>
    <row r="1515" spans="1:4" ht="15.75">
      <c r="A1515" s="52"/>
      <c r="B1515" s="52"/>
      <c r="C1515" s="52"/>
      <c r="D1515" s="52"/>
    </row>
    <row r="1516" spans="1:4" ht="15.75">
      <c r="A1516" s="52"/>
      <c r="B1516" s="52"/>
      <c r="C1516" s="52"/>
      <c r="D1516" s="52"/>
    </row>
    <row r="1517" spans="1:4" ht="15.75">
      <c r="A1517" s="52"/>
      <c r="B1517" s="52"/>
      <c r="C1517" s="52"/>
      <c r="D1517" s="52"/>
    </row>
    <row r="1518" spans="1:4" ht="15.75">
      <c r="A1518" s="52"/>
      <c r="B1518" s="52"/>
      <c r="C1518" s="52"/>
      <c r="D1518" s="52"/>
    </row>
    <row r="1519" spans="1:4" ht="15.75">
      <c r="A1519" s="52"/>
      <c r="B1519" s="52"/>
      <c r="C1519" s="52"/>
      <c r="D1519" s="52"/>
    </row>
    <row r="1520" spans="1:4" ht="15.75">
      <c r="A1520" s="52"/>
      <c r="B1520" s="52"/>
      <c r="C1520" s="52"/>
      <c r="D1520" s="52"/>
    </row>
    <row r="1521" spans="1:4" ht="15.75">
      <c r="A1521" s="52"/>
      <c r="B1521" s="52"/>
      <c r="C1521" s="52"/>
      <c r="D1521" s="52"/>
    </row>
    <row r="1522" spans="1:4" ht="15.75">
      <c r="A1522" s="52"/>
      <c r="B1522" s="52"/>
      <c r="C1522" s="52"/>
      <c r="D1522" s="52"/>
    </row>
    <row r="1523" spans="1:4" ht="15.75">
      <c r="A1523" s="52"/>
      <c r="B1523" s="52"/>
      <c r="C1523" s="52"/>
      <c r="D1523" s="52"/>
    </row>
    <row r="1524" spans="1:4" ht="15.75">
      <c r="A1524" s="52"/>
      <c r="B1524" s="52"/>
      <c r="C1524" s="52"/>
      <c r="D1524" s="52"/>
    </row>
    <row r="1525" spans="1:4" ht="15.75">
      <c r="A1525" s="52"/>
      <c r="B1525" s="52"/>
      <c r="C1525" s="52"/>
      <c r="D1525" s="52"/>
    </row>
    <row r="1526" spans="1:4" ht="15.75">
      <c r="A1526" s="52"/>
      <c r="B1526" s="52"/>
      <c r="C1526" s="52"/>
      <c r="D1526" s="52"/>
    </row>
    <row r="1527" spans="1:4" ht="15.75">
      <c r="A1527" s="52"/>
      <c r="B1527" s="52"/>
      <c r="C1527" s="52"/>
      <c r="D1527" s="52"/>
    </row>
    <row r="1528" spans="1:4" ht="15.75">
      <c r="A1528" s="52"/>
      <c r="B1528" s="52"/>
      <c r="C1528" s="52"/>
      <c r="D1528" s="52"/>
    </row>
    <row r="1529" spans="1:4" ht="15.75">
      <c r="A1529" s="52"/>
      <c r="B1529" s="52"/>
      <c r="C1529" s="52"/>
      <c r="D1529" s="52"/>
    </row>
    <row r="1530" spans="1:4" ht="15.75">
      <c r="A1530" s="52"/>
      <c r="B1530" s="52"/>
      <c r="C1530" s="52"/>
      <c r="D1530" s="52"/>
    </row>
    <row r="1531" spans="1:4" ht="15.75">
      <c r="A1531" s="52"/>
      <c r="B1531" s="52"/>
      <c r="C1531" s="52"/>
      <c r="D1531" s="52"/>
    </row>
    <row r="1532" spans="1:4" ht="15.75">
      <c r="A1532" s="52"/>
      <c r="B1532" s="52"/>
      <c r="C1532" s="52"/>
      <c r="D1532" s="52"/>
    </row>
    <row r="1533" spans="1:4" ht="15.75">
      <c r="A1533" s="52"/>
      <c r="B1533" s="52"/>
      <c r="C1533" s="52"/>
      <c r="D1533" s="52"/>
    </row>
    <row r="1534" spans="1:4" ht="15.75">
      <c r="A1534" s="52"/>
      <c r="B1534" s="52"/>
      <c r="C1534" s="52"/>
      <c r="D1534" s="52"/>
    </row>
    <row r="1535" spans="1:4" ht="15.75">
      <c r="A1535" s="52"/>
      <c r="B1535" s="52"/>
      <c r="C1535" s="52"/>
      <c r="D1535" s="52"/>
    </row>
    <row r="1536" spans="1:4" ht="15.75">
      <c r="A1536" s="52"/>
      <c r="B1536" s="52"/>
      <c r="C1536" s="52"/>
      <c r="D1536" s="52"/>
    </row>
    <row r="1537" spans="1:4" ht="15.75">
      <c r="A1537" s="52"/>
      <c r="B1537" s="52"/>
      <c r="C1537" s="52"/>
      <c r="D1537" s="52"/>
    </row>
    <row r="1538" spans="1:4" ht="15.75">
      <c r="A1538" s="52"/>
      <c r="B1538" s="52"/>
      <c r="C1538" s="52"/>
      <c r="D1538" s="52"/>
    </row>
    <row r="1539" spans="1:4" ht="15.75">
      <c r="A1539" s="52"/>
      <c r="B1539" s="52"/>
      <c r="C1539" s="52"/>
      <c r="D1539" s="52"/>
    </row>
    <row r="1540" spans="1:4" ht="15.75">
      <c r="A1540" s="52"/>
      <c r="B1540" s="52"/>
      <c r="C1540" s="52"/>
      <c r="D1540" s="52"/>
    </row>
    <row r="1541" spans="1:4" ht="15.75">
      <c r="A1541" s="52"/>
      <c r="B1541" s="52"/>
      <c r="C1541" s="52"/>
      <c r="D1541" s="52"/>
    </row>
    <row r="1542" spans="1:4" ht="15.75">
      <c r="A1542" s="52"/>
      <c r="B1542" s="52"/>
      <c r="C1542" s="52"/>
      <c r="D1542" s="52"/>
    </row>
    <row r="1543" spans="1:4" ht="15.75">
      <c r="A1543" s="52"/>
      <c r="B1543" s="52"/>
      <c r="C1543" s="52"/>
      <c r="D1543" s="52"/>
    </row>
    <row r="1544" spans="1:4" ht="15.75">
      <c r="A1544" s="52"/>
      <c r="B1544" s="52"/>
      <c r="C1544" s="52"/>
      <c r="D1544" s="52"/>
    </row>
    <row r="1545" spans="1:4" ht="15.75">
      <c r="A1545" s="52"/>
      <c r="B1545" s="52"/>
      <c r="C1545" s="52"/>
      <c r="D1545" s="52"/>
    </row>
    <row r="1546" spans="1:4" ht="15.75">
      <c r="A1546" s="52"/>
      <c r="B1546" s="52"/>
      <c r="C1546" s="52"/>
      <c r="D1546" s="52"/>
    </row>
    <row r="1547" spans="1:4" ht="15.75">
      <c r="A1547" s="52"/>
      <c r="B1547" s="52"/>
      <c r="C1547" s="52"/>
      <c r="D1547" s="52"/>
    </row>
    <row r="1548" spans="1:4" ht="15.75">
      <c r="A1548" s="52"/>
      <c r="B1548" s="52"/>
      <c r="C1548" s="52"/>
      <c r="D1548" s="52"/>
    </row>
    <row r="1549" spans="1:4" ht="15.75">
      <c r="A1549" s="52"/>
      <c r="B1549" s="52"/>
      <c r="C1549" s="52"/>
      <c r="D1549" s="52"/>
    </row>
    <row r="1550" spans="1:4" ht="15.75">
      <c r="A1550" s="52"/>
      <c r="B1550" s="52"/>
      <c r="C1550" s="52"/>
      <c r="D1550" s="52"/>
    </row>
    <row r="1551" spans="1:4" ht="15.75">
      <c r="A1551" s="52"/>
      <c r="B1551" s="52"/>
      <c r="C1551" s="52"/>
      <c r="D1551" s="52"/>
    </row>
    <row r="1552" spans="1:4" ht="15.75">
      <c r="A1552" s="52"/>
      <c r="B1552" s="52"/>
      <c r="C1552" s="52"/>
      <c r="D1552" s="52"/>
    </row>
    <row r="1553" spans="1:4" ht="15.75">
      <c r="A1553" s="52"/>
      <c r="B1553" s="52"/>
      <c r="C1553" s="52"/>
      <c r="D1553" s="52"/>
    </row>
    <row r="1554" spans="1:4" ht="15.75">
      <c r="A1554" s="52"/>
      <c r="B1554" s="52"/>
      <c r="C1554" s="52"/>
      <c r="D1554" s="52"/>
    </row>
    <row r="1555" spans="1:4" ht="15.75">
      <c r="A1555" s="52"/>
      <c r="B1555" s="52"/>
      <c r="C1555" s="52"/>
      <c r="D1555" s="52"/>
    </row>
    <row r="1556" spans="1:4" ht="15.75">
      <c r="A1556" s="52"/>
      <c r="B1556" s="52"/>
      <c r="C1556" s="52"/>
      <c r="D1556" s="52"/>
    </row>
    <row r="1557" spans="1:4" ht="15.75">
      <c r="A1557" s="52"/>
      <c r="B1557" s="52"/>
      <c r="C1557" s="52"/>
      <c r="D1557" s="52"/>
    </row>
    <row r="1558" spans="1:4" ht="15.75">
      <c r="A1558" s="52"/>
      <c r="B1558" s="52"/>
      <c r="C1558" s="52"/>
      <c r="D1558" s="52"/>
    </row>
    <row r="1559" spans="1:4" ht="15.75">
      <c r="A1559" s="52"/>
      <c r="B1559" s="52"/>
      <c r="C1559" s="52"/>
      <c r="D1559" s="52"/>
    </row>
    <row r="1560" spans="1:4" ht="15.75">
      <c r="A1560" s="52"/>
      <c r="B1560" s="52"/>
      <c r="C1560" s="52"/>
      <c r="D1560" s="52"/>
    </row>
    <row r="1561" spans="1:4" ht="15.75">
      <c r="A1561" s="52"/>
      <c r="B1561" s="52"/>
      <c r="C1561" s="52"/>
      <c r="D1561" s="52"/>
    </row>
    <row r="1562" spans="1:4" ht="15.75">
      <c r="A1562" s="52"/>
      <c r="B1562" s="52"/>
      <c r="C1562" s="52"/>
      <c r="D1562" s="52"/>
    </row>
    <row r="1563" spans="1:4" ht="15.75">
      <c r="A1563" s="52"/>
      <c r="B1563" s="52"/>
      <c r="C1563" s="52"/>
      <c r="D1563" s="52"/>
    </row>
    <row r="1564" spans="1:4" ht="15.75">
      <c r="A1564" s="52"/>
      <c r="B1564" s="52"/>
      <c r="C1564" s="52"/>
      <c r="D1564" s="52"/>
    </row>
    <row r="1565" spans="1:4" ht="15.75">
      <c r="A1565" s="52"/>
      <c r="B1565" s="52"/>
      <c r="C1565" s="52"/>
      <c r="D1565" s="52"/>
    </row>
    <row r="1566" spans="1:4" ht="15.75">
      <c r="A1566" s="52"/>
      <c r="B1566" s="52"/>
      <c r="C1566" s="52"/>
      <c r="D1566" s="52"/>
    </row>
    <row r="1567" spans="1:4" ht="15.75">
      <c r="A1567" s="52"/>
      <c r="B1567" s="52"/>
      <c r="C1567" s="52"/>
      <c r="D1567" s="52"/>
    </row>
    <row r="1568" spans="1:4" ht="15.75">
      <c r="A1568" s="52"/>
      <c r="B1568" s="52"/>
      <c r="C1568" s="52"/>
      <c r="D1568" s="52"/>
    </row>
    <row r="1569" spans="1:4" ht="15.75">
      <c r="A1569" s="52"/>
      <c r="B1569" s="52"/>
      <c r="C1569" s="52"/>
      <c r="D1569" s="52"/>
    </row>
    <row r="1570" spans="1:4" ht="15.75">
      <c r="A1570" s="52"/>
      <c r="B1570" s="52"/>
      <c r="C1570" s="52"/>
      <c r="D1570" s="52"/>
    </row>
    <row r="1571" spans="1:4" ht="15.75">
      <c r="A1571" s="52"/>
      <c r="B1571" s="52"/>
      <c r="C1571" s="52"/>
      <c r="D1571" s="52"/>
    </row>
    <row r="1572" spans="1:4" ht="15.75">
      <c r="A1572" s="52"/>
      <c r="B1572" s="52"/>
      <c r="C1572" s="52"/>
      <c r="D1572" s="52"/>
    </row>
    <row r="1573" spans="1:4" ht="15.75">
      <c r="A1573" s="52"/>
      <c r="B1573" s="52"/>
      <c r="C1573" s="52"/>
      <c r="D1573" s="52"/>
    </row>
    <row r="1574" spans="1:4" ht="15.75">
      <c r="A1574" s="52"/>
      <c r="B1574" s="52"/>
      <c r="C1574" s="52"/>
      <c r="D1574" s="52"/>
    </row>
    <row r="1575" spans="1:4" ht="15.75">
      <c r="A1575" s="52"/>
      <c r="B1575" s="52"/>
      <c r="C1575" s="52"/>
      <c r="D1575" s="52"/>
    </row>
    <row r="1576" spans="1:4" ht="15.75">
      <c r="A1576" s="52"/>
      <c r="B1576" s="52"/>
      <c r="C1576" s="52"/>
      <c r="D1576" s="52"/>
    </row>
    <row r="1577" spans="1:4" ht="15.75">
      <c r="A1577" s="52"/>
      <c r="B1577" s="52"/>
      <c r="C1577" s="52"/>
      <c r="D1577" s="52"/>
    </row>
    <row r="1578" spans="1:4" ht="15.75">
      <c r="A1578" s="52"/>
      <c r="B1578" s="52"/>
      <c r="C1578" s="52"/>
      <c r="D1578" s="52"/>
    </row>
    <row r="1579" spans="1:4" ht="15.75">
      <c r="A1579" s="52"/>
      <c r="B1579" s="52"/>
      <c r="C1579" s="52"/>
      <c r="D1579" s="52"/>
    </row>
    <row r="1580" spans="1:4" ht="15.75">
      <c r="A1580" s="52"/>
      <c r="B1580" s="52"/>
      <c r="C1580" s="52"/>
      <c r="D1580" s="52"/>
    </row>
    <row r="1581" spans="1:4" ht="15.75">
      <c r="A1581" s="52"/>
      <c r="B1581" s="52"/>
      <c r="C1581" s="52"/>
      <c r="D1581" s="52"/>
    </row>
    <row r="1582" spans="1:4" ht="15.75">
      <c r="A1582" s="52"/>
      <c r="B1582" s="52"/>
      <c r="C1582" s="52"/>
      <c r="D1582" s="52"/>
    </row>
    <row r="1583" spans="1:4" ht="15.75">
      <c r="A1583" s="52"/>
      <c r="B1583" s="52"/>
      <c r="C1583" s="52"/>
      <c r="D1583" s="52"/>
    </row>
    <row r="1584" spans="1:4" ht="15.75">
      <c r="A1584" s="52"/>
      <c r="B1584" s="52"/>
      <c r="C1584" s="52"/>
      <c r="D1584" s="52"/>
    </row>
    <row r="1585" spans="1:4" ht="15.75">
      <c r="A1585" s="52"/>
      <c r="B1585" s="52"/>
      <c r="C1585" s="52"/>
      <c r="D1585" s="52"/>
    </row>
    <row r="1586" spans="1:4" ht="15.75">
      <c r="A1586" s="52"/>
      <c r="B1586" s="52"/>
      <c r="C1586" s="52"/>
      <c r="D1586" s="52"/>
    </row>
    <row r="1587" spans="1:4" ht="15.75">
      <c r="A1587" s="52"/>
      <c r="B1587" s="52"/>
      <c r="C1587" s="52"/>
      <c r="D1587" s="52"/>
    </row>
    <row r="1588" spans="1:4" ht="15.75">
      <c r="A1588" s="52"/>
      <c r="B1588" s="52"/>
      <c r="C1588" s="52"/>
      <c r="D1588" s="52"/>
    </row>
    <row r="1589" spans="1:4" ht="15.75">
      <c r="A1589" s="52"/>
      <c r="B1589" s="52"/>
      <c r="C1589" s="52"/>
      <c r="D1589" s="52"/>
    </row>
    <row r="1590" spans="1:4" ht="15.75">
      <c r="A1590" s="52"/>
      <c r="B1590" s="52"/>
      <c r="C1590" s="52"/>
      <c r="D1590" s="52"/>
    </row>
    <row r="1591" spans="1:4" ht="15.75">
      <c r="A1591" s="52"/>
      <c r="B1591" s="52"/>
      <c r="C1591" s="52"/>
      <c r="D1591" s="52"/>
    </row>
    <row r="1592" spans="1:4" ht="15.75">
      <c r="A1592" s="52"/>
      <c r="B1592" s="52"/>
      <c r="C1592" s="52"/>
      <c r="D1592" s="52"/>
    </row>
    <row r="1593" spans="1:4" ht="15.75">
      <c r="A1593" s="52"/>
      <c r="B1593" s="52"/>
      <c r="C1593" s="52"/>
      <c r="D1593" s="52"/>
    </row>
    <row r="1594" spans="1:4" ht="15.75">
      <c r="A1594" s="52"/>
      <c r="B1594" s="52"/>
      <c r="C1594" s="52"/>
      <c r="D1594" s="52"/>
    </row>
    <row r="1595" spans="1:4" ht="15.75">
      <c r="A1595" s="52"/>
      <c r="B1595" s="52"/>
      <c r="C1595" s="52"/>
      <c r="D1595" s="52"/>
    </row>
    <row r="1596" spans="1:4" ht="15.75">
      <c r="A1596" s="52"/>
      <c r="B1596" s="52"/>
      <c r="C1596" s="52"/>
      <c r="D1596" s="52"/>
    </row>
    <row r="1597" spans="1:4" ht="15.75">
      <c r="A1597" s="52"/>
      <c r="B1597" s="52"/>
      <c r="C1597" s="52"/>
      <c r="D1597" s="52"/>
    </row>
    <row r="1598" spans="1:4" ht="15.75">
      <c r="A1598" s="52"/>
      <c r="B1598" s="52"/>
      <c r="C1598" s="52"/>
      <c r="D1598" s="52"/>
    </row>
    <row r="1599" spans="1:4" ht="15.75">
      <c r="A1599" s="52"/>
      <c r="B1599" s="52"/>
      <c r="C1599" s="52"/>
      <c r="D1599" s="52"/>
    </row>
    <row r="1600" spans="1:4" ht="15.75">
      <c r="A1600" s="52"/>
      <c r="B1600" s="52"/>
      <c r="C1600" s="52"/>
      <c r="D1600" s="52"/>
    </row>
    <row r="1601" spans="1:4" ht="15.75">
      <c r="A1601" s="52"/>
      <c r="B1601" s="52"/>
      <c r="C1601" s="52"/>
      <c r="D1601" s="52"/>
    </row>
    <row r="1602" spans="1:4" ht="15.75">
      <c r="A1602" s="52"/>
      <c r="B1602" s="52"/>
      <c r="C1602" s="52"/>
      <c r="D1602" s="52"/>
    </row>
    <row r="1603" spans="1:4" ht="15.75">
      <c r="A1603" s="52"/>
      <c r="B1603" s="52"/>
      <c r="C1603" s="52"/>
      <c r="D1603" s="52"/>
    </row>
    <row r="1604" spans="1:4" ht="15.75">
      <c r="A1604" s="52"/>
      <c r="B1604" s="52"/>
      <c r="C1604" s="52"/>
      <c r="D1604" s="52"/>
    </row>
    <row r="1605" spans="1:4" ht="15.75">
      <c r="A1605" s="52"/>
      <c r="B1605" s="52"/>
      <c r="C1605" s="52"/>
      <c r="D1605" s="52"/>
    </row>
    <row r="1606" spans="1:4" ht="15.75">
      <c r="A1606" s="52"/>
      <c r="B1606" s="52"/>
      <c r="C1606" s="52"/>
      <c r="D1606" s="52"/>
    </row>
    <row r="1607" spans="1:4" ht="15.75">
      <c r="A1607" s="52"/>
      <c r="B1607" s="52"/>
      <c r="C1607" s="52"/>
      <c r="D1607" s="52"/>
    </row>
    <row r="1608" spans="1:4" ht="15.75">
      <c r="A1608" s="52"/>
      <c r="B1608" s="52"/>
      <c r="C1608" s="52"/>
      <c r="D1608" s="52"/>
    </row>
    <row r="1609" spans="1:4" ht="15.75">
      <c r="A1609" s="52"/>
      <c r="B1609" s="52"/>
      <c r="C1609" s="52"/>
      <c r="D1609" s="52"/>
    </row>
    <row r="1610" spans="1:4" ht="15.75">
      <c r="A1610" s="52"/>
      <c r="B1610" s="52"/>
      <c r="C1610" s="52"/>
      <c r="D1610" s="52"/>
    </row>
    <row r="1611" spans="1:4" ht="15.75">
      <c r="A1611" s="52"/>
      <c r="B1611" s="52"/>
      <c r="C1611" s="52"/>
      <c r="D1611" s="52"/>
    </row>
    <row r="1612" spans="1:4" ht="15.75">
      <c r="A1612" s="52"/>
      <c r="B1612" s="52"/>
      <c r="C1612" s="52"/>
      <c r="D1612" s="52"/>
    </row>
    <row r="1613" spans="1:4" ht="15.75">
      <c r="A1613" s="52"/>
      <c r="B1613" s="52"/>
      <c r="C1613" s="52"/>
      <c r="D1613" s="52"/>
    </row>
    <row r="1614" spans="1:4" ht="15.75">
      <c r="A1614" s="52"/>
      <c r="B1614" s="52"/>
      <c r="C1614" s="52"/>
      <c r="D1614" s="52"/>
    </row>
    <row r="1615" spans="1:4" ht="15.75">
      <c r="A1615" s="52"/>
      <c r="B1615" s="52"/>
      <c r="C1615" s="52"/>
      <c r="D1615" s="52"/>
    </row>
    <row r="1616" spans="1:4" ht="15.75">
      <c r="A1616" s="52"/>
      <c r="B1616" s="52"/>
      <c r="C1616" s="52"/>
      <c r="D1616" s="52"/>
    </row>
    <row r="1617" spans="1:4" ht="15.75">
      <c r="A1617" s="52"/>
      <c r="B1617" s="52"/>
      <c r="C1617" s="52"/>
      <c r="D1617" s="52"/>
    </row>
    <row r="1618" spans="1:4" ht="15.75">
      <c r="A1618" s="52"/>
      <c r="B1618" s="52"/>
      <c r="C1618" s="52"/>
      <c r="D1618" s="52"/>
    </row>
    <row r="1619" spans="1:4" ht="15.75">
      <c r="A1619" s="52"/>
      <c r="B1619" s="52"/>
      <c r="C1619" s="52"/>
      <c r="D1619" s="52"/>
    </row>
    <row r="1620" spans="1:4" ht="15.75">
      <c r="A1620" s="52"/>
      <c r="B1620" s="52"/>
      <c r="C1620" s="52"/>
      <c r="D1620" s="52"/>
    </row>
    <row r="1621" spans="1:4" ht="15.75">
      <c r="A1621" s="52"/>
      <c r="B1621" s="52"/>
      <c r="C1621" s="52"/>
      <c r="D1621" s="52"/>
    </row>
    <row r="1622" spans="1:4" ht="15.75">
      <c r="A1622" s="52"/>
      <c r="B1622" s="52"/>
      <c r="C1622" s="52"/>
      <c r="D1622" s="52"/>
    </row>
    <row r="1623" spans="1:4" ht="15.75">
      <c r="A1623" s="52"/>
      <c r="B1623" s="52"/>
      <c r="C1623" s="52"/>
      <c r="D1623" s="52"/>
    </row>
    <row r="1624" spans="1:4" ht="15.75">
      <c r="A1624" s="52"/>
      <c r="B1624" s="52"/>
      <c r="C1624" s="52"/>
      <c r="D1624" s="52"/>
    </row>
    <row r="1625" spans="1:4" ht="15.75">
      <c r="A1625" s="52"/>
      <c r="B1625" s="52"/>
      <c r="C1625" s="52"/>
      <c r="D1625" s="52"/>
    </row>
    <row r="1626" spans="1:4" ht="15.75">
      <c r="A1626" s="52"/>
      <c r="B1626" s="52"/>
      <c r="C1626" s="52"/>
      <c r="D1626" s="52"/>
    </row>
    <row r="1627" spans="1:4" ht="15.75">
      <c r="A1627" s="52"/>
      <c r="B1627" s="52"/>
      <c r="C1627" s="52"/>
      <c r="D1627" s="52"/>
    </row>
    <row r="1628" spans="1:4" ht="15.75">
      <c r="A1628" s="52"/>
      <c r="B1628" s="52"/>
      <c r="C1628" s="52"/>
      <c r="D1628" s="52"/>
    </row>
    <row r="1629" spans="1:4" ht="15.75">
      <c r="A1629" s="52"/>
      <c r="B1629" s="52"/>
      <c r="C1629" s="52"/>
      <c r="D1629" s="52"/>
    </row>
    <row r="1630" spans="1:4" ht="15.75">
      <c r="A1630" s="52"/>
      <c r="B1630" s="52"/>
      <c r="C1630" s="52"/>
      <c r="D1630" s="52"/>
    </row>
    <row r="1631" spans="1:4" ht="15.75">
      <c r="A1631" s="52"/>
      <c r="B1631" s="52"/>
      <c r="C1631" s="52"/>
      <c r="D1631" s="52"/>
    </row>
    <row r="1632" spans="1:4" ht="15.75">
      <c r="A1632" s="52"/>
      <c r="B1632" s="52"/>
      <c r="C1632" s="52"/>
      <c r="D1632" s="52"/>
    </row>
    <row r="1633" spans="1:4" ht="15.75">
      <c r="A1633" s="52"/>
      <c r="B1633" s="52"/>
      <c r="C1633" s="52"/>
      <c r="D1633" s="52"/>
    </row>
    <row r="1634" spans="1:4" ht="15.75">
      <c r="A1634" s="52"/>
      <c r="B1634" s="52"/>
      <c r="C1634" s="52"/>
      <c r="D1634" s="52"/>
    </row>
    <row r="1635" spans="1:4" ht="15.75">
      <c r="A1635" s="52"/>
      <c r="B1635" s="52"/>
      <c r="C1635" s="52"/>
      <c r="D1635" s="52"/>
    </row>
    <row r="1636" spans="1:4" ht="15.75">
      <c r="A1636" s="52"/>
      <c r="B1636" s="52"/>
      <c r="C1636" s="52"/>
      <c r="D1636" s="52"/>
    </row>
    <row r="1637" spans="1:4" ht="15.75">
      <c r="A1637" s="52"/>
      <c r="B1637" s="52"/>
      <c r="C1637" s="52"/>
      <c r="D1637" s="52"/>
    </row>
    <row r="1638" spans="1:4" ht="15.75">
      <c r="A1638" s="52"/>
      <c r="B1638" s="52"/>
      <c r="C1638" s="52"/>
      <c r="D1638" s="52"/>
    </row>
    <row r="1639" spans="1:4" ht="15.75">
      <c r="A1639" s="52"/>
      <c r="B1639" s="52"/>
      <c r="C1639" s="52"/>
      <c r="D1639" s="52"/>
    </row>
    <row r="1640" spans="1:4" ht="15.75">
      <c r="A1640" s="52"/>
      <c r="B1640" s="52"/>
      <c r="C1640" s="52"/>
      <c r="D1640" s="52"/>
    </row>
    <row r="1641" spans="1:4" ht="15.75">
      <c r="A1641" s="52"/>
      <c r="B1641" s="52"/>
      <c r="C1641" s="52"/>
      <c r="D1641" s="52"/>
    </row>
    <row r="1642" spans="1:4" ht="15.75">
      <c r="A1642" s="52"/>
      <c r="B1642" s="52"/>
      <c r="C1642" s="52"/>
      <c r="D1642" s="52"/>
    </row>
    <row r="1643" spans="1:4" ht="15.75">
      <c r="A1643" s="52"/>
      <c r="B1643" s="52"/>
      <c r="C1643" s="52"/>
      <c r="D1643" s="52"/>
    </row>
    <row r="1644" spans="1:4" ht="15.75">
      <c r="A1644" s="52"/>
      <c r="B1644" s="52"/>
      <c r="C1644" s="52"/>
      <c r="D1644" s="52"/>
    </row>
    <row r="1645" spans="1:4" ht="15.75">
      <c r="A1645" s="52"/>
      <c r="B1645" s="52"/>
      <c r="C1645" s="52"/>
      <c r="D1645" s="52"/>
    </row>
    <row r="1646" spans="1:4" ht="15.75">
      <c r="A1646" s="52"/>
      <c r="B1646" s="52"/>
      <c r="C1646" s="52"/>
      <c r="D1646" s="52"/>
    </row>
    <row r="1647" spans="1:4" ht="15.75">
      <c r="A1647" s="52"/>
      <c r="B1647" s="52"/>
      <c r="C1647" s="52"/>
      <c r="D1647" s="52"/>
    </row>
    <row r="1648" spans="1:4" ht="15.75">
      <c r="A1648" s="52"/>
      <c r="B1648" s="52"/>
      <c r="C1648" s="52"/>
      <c r="D1648" s="52"/>
    </row>
    <row r="1649" spans="1:4" ht="15.75">
      <c r="A1649" s="52"/>
      <c r="B1649" s="52"/>
      <c r="C1649" s="52"/>
      <c r="D1649" s="52"/>
    </row>
    <row r="1650" spans="1:4" ht="15.75">
      <c r="A1650" s="52"/>
      <c r="B1650" s="52"/>
      <c r="C1650" s="52"/>
      <c r="D1650" s="52"/>
    </row>
    <row r="1651" spans="1:4" ht="15.75">
      <c r="A1651" s="52"/>
      <c r="B1651" s="52"/>
      <c r="C1651" s="52"/>
      <c r="D1651" s="52"/>
    </row>
    <row r="1652" spans="1:4" ht="15.75">
      <c r="A1652" s="52"/>
      <c r="B1652" s="52"/>
      <c r="C1652" s="52"/>
      <c r="D1652" s="52"/>
    </row>
    <row r="1653" spans="1:4" ht="15.75">
      <c r="A1653" s="52"/>
      <c r="B1653" s="52"/>
      <c r="C1653" s="52"/>
      <c r="D1653" s="52"/>
    </row>
    <row r="1654" spans="1:4" ht="15.75">
      <c r="A1654" s="52"/>
      <c r="B1654" s="52"/>
      <c r="C1654" s="52"/>
      <c r="D1654" s="52"/>
    </row>
    <row r="1655" spans="1:4" ht="15.75">
      <c r="A1655" s="52"/>
      <c r="B1655" s="52"/>
      <c r="C1655" s="52"/>
      <c r="D1655" s="52"/>
    </row>
    <row r="1656" spans="1:4" ht="15.75">
      <c r="A1656" s="52"/>
      <c r="B1656" s="52"/>
      <c r="C1656" s="52"/>
      <c r="D1656" s="52"/>
    </row>
    <row r="1657" spans="1:4" ht="15.75">
      <c r="A1657" s="52"/>
      <c r="B1657" s="52"/>
      <c r="C1657" s="52"/>
      <c r="D1657" s="52"/>
    </row>
    <row r="1658" spans="1:4" ht="15.75">
      <c r="A1658" s="52"/>
      <c r="B1658" s="52"/>
      <c r="C1658" s="52"/>
      <c r="D1658" s="52"/>
    </row>
    <row r="1659" spans="1:4" ht="15.75">
      <c r="A1659" s="52"/>
      <c r="B1659" s="52"/>
      <c r="C1659" s="52"/>
      <c r="D1659" s="52"/>
    </row>
    <row r="1660" spans="1:4" ht="15.75">
      <c r="A1660" s="52"/>
      <c r="B1660" s="52"/>
      <c r="C1660" s="52"/>
      <c r="D1660" s="52"/>
    </row>
    <row r="1661" spans="1:4" ht="15.75">
      <c r="A1661" s="52"/>
      <c r="B1661" s="52"/>
      <c r="C1661" s="52"/>
      <c r="D1661" s="52"/>
    </row>
    <row r="1662" spans="1:4" ht="15.75">
      <c r="A1662" s="52"/>
      <c r="B1662" s="52"/>
      <c r="C1662" s="52"/>
      <c r="D1662" s="52"/>
    </row>
    <row r="1663" spans="1:4" ht="15.75">
      <c r="A1663" s="52"/>
      <c r="B1663" s="52"/>
      <c r="C1663" s="52"/>
      <c r="D1663" s="52"/>
    </row>
    <row r="1664" spans="1:4" ht="15.75">
      <c r="A1664" s="52"/>
      <c r="B1664" s="52"/>
      <c r="C1664" s="52"/>
      <c r="D1664" s="52"/>
    </row>
    <row r="1665" spans="1:4" ht="15.75">
      <c r="A1665" s="52"/>
      <c r="B1665" s="52"/>
      <c r="C1665" s="52"/>
      <c r="D1665" s="52"/>
    </row>
    <row r="1666" spans="1:4" ht="15.75">
      <c r="A1666" s="52"/>
      <c r="B1666" s="52"/>
      <c r="C1666" s="52"/>
      <c r="D1666" s="52"/>
    </row>
    <row r="1667" spans="1:4" ht="15.75">
      <c r="A1667" s="52"/>
      <c r="B1667" s="52"/>
      <c r="C1667" s="52"/>
      <c r="D1667" s="52"/>
    </row>
    <row r="1668" spans="1:4" ht="15.75">
      <c r="A1668" s="52"/>
      <c r="B1668" s="52"/>
      <c r="C1668" s="52"/>
      <c r="D1668" s="52"/>
    </row>
    <row r="1669" spans="1:4" ht="15.75">
      <c r="A1669" s="52"/>
      <c r="B1669" s="52"/>
      <c r="C1669" s="52"/>
      <c r="D1669" s="52"/>
    </row>
    <row r="1670" spans="1:4" ht="15.75">
      <c r="A1670" s="52"/>
      <c r="B1670" s="52"/>
      <c r="C1670" s="52"/>
      <c r="D1670" s="52"/>
    </row>
    <row r="1671" spans="1:4" ht="15.75">
      <c r="A1671" s="52"/>
      <c r="B1671" s="52"/>
      <c r="C1671" s="52"/>
      <c r="D1671" s="52"/>
    </row>
    <row r="1672" spans="1:4" ht="15.75">
      <c r="A1672" s="52"/>
      <c r="B1672" s="52"/>
      <c r="C1672" s="52"/>
      <c r="D1672" s="52"/>
    </row>
    <row r="1673" spans="1:4" ht="15.75">
      <c r="A1673" s="52"/>
      <c r="B1673" s="52"/>
      <c r="C1673" s="52"/>
      <c r="D1673" s="52"/>
    </row>
    <row r="1674" spans="1:4" ht="15.75">
      <c r="A1674" s="52"/>
      <c r="B1674" s="52"/>
      <c r="C1674" s="52"/>
      <c r="D1674" s="52"/>
    </row>
    <row r="1675" spans="1:4" ht="15.75">
      <c r="A1675" s="52"/>
      <c r="B1675" s="52"/>
      <c r="C1675" s="52"/>
      <c r="D1675" s="52"/>
    </row>
    <row r="1676" spans="1:4" ht="15.75">
      <c r="A1676" s="52"/>
      <c r="B1676" s="52"/>
      <c r="C1676" s="52"/>
      <c r="D1676" s="52"/>
    </row>
    <row r="1677" spans="1:4" ht="15.75">
      <c r="A1677" s="52"/>
      <c r="B1677" s="52"/>
      <c r="C1677" s="52"/>
      <c r="D1677" s="52"/>
    </row>
    <row r="1678" spans="1:4" ht="15.75">
      <c r="A1678" s="52"/>
      <c r="B1678" s="52"/>
      <c r="C1678" s="52"/>
      <c r="D1678" s="52"/>
    </row>
    <row r="1679" spans="1:4" ht="15.75">
      <c r="A1679" s="52"/>
      <c r="B1679" s="52"/>
      <c r="C1679" s="52"/>
      <c r="D1679" s="52"/>
    </row>
    <row r="1680" spans="1:4" ht="15.75">
      <c r="A1680" s="52"/>
      <c r="B1680" s="52"/>
      <c r="C1680" s="52"/>
      <c r="D1680" s="52"/>
    </row>
    <row r="1681" spans="1:4" ht="15.75">
      <c r="A1681" s="52"/>
      <c r="B1681" s="52"/>
      <c r="C1681" s="52"/>
      <c r="D1681" s="52"/>
    </row>
    <row r="1682" spans="1:4" ht="15.75">
      <c r="A1682" s="52"/>
      <c r="B1682" s="52"/>
      <c r="C1682" s="52"/>
      <c r="D1682" s="52"/>
    </row>
    <row r="1683" spans="1:4" ht="15.75">
      <c r="A1683" s="52"/>
      <c r="B1683" s="52"/>
      <c r="C1683" s="52"/>
      <c r="D1683" s="52"/>
    </row>
    <row r="1684" spans="1:4" ht="15.75">
      <c r="A1684" s="52"/>
      <c r="B1684" s="52"/>
      <c r="C1684" s="52"/>
      <c r="D1684" s="52"/>
    </row>
    <row r="1685" spans="1:4" ht="15.75">
      <c r="A1685" s="52"/>
      <c r="B1685" s="52"/>
      <c r="C1685" s="52"/>
      <c r="D1685" s="52"/>
    </row>
    <row r="1686" spans="1:4" ht="15.75">
      <c r="A1686" s="52"/>
      <c r="B1686" s="52"/>
      <c r="C1686" s="52"/>
      <c r="D1686" s="52"/>
    </row>
    <row r="1687" spans="1:4" ht="15.75">
      <c r="A1687" s="52"/>
      <c r="B1687" s="52"/>
      <c r="C1687" s="52"/>
      <c r="D1687" s="52"/>
    </row>
    <row r="1688" spans="1:4" ht="15.75">
      <c r="A1688" s="52"/>
      <c r="B1688" s="52"/>
      <c r="C1688" s="52"/>
      <c r="D1688" s="52"/>
    </row>
    <row r="1689" spans="1:4" ht="15.75">
      <c r="A1689" s="52"/>
      <c r="B1689" s="52"/>
      <c r="C1689" s="52"/>
      <c r="D1689" s="52"/>
    </row>
    <row r="1690" spans="1:4" ht="15.75">
      <c r="A1690" s="52"/>
      <c r="B1690" s="52"/>
      <c r="C1690" s="52"/>
      <c r="D1690" s="52"/>
    </row>
    <row r="1691" spans="1:4" ht="15.75">
      <c r="A1691" s="52"/>
      <c r="B1691" s="52"/>
      <c r="C1691" s="52"/>
      <c r="D1691" s="52"/>
    </row>
    <row r="1692" spans="1:4" ht="15.75">
      <c r="A1692" s="52"/>
      <c r="B1692" s="52"/>
      <c r="C1692" s="52"/>
      <c r="D1692" s="52"/>
    </row>
    <row r="1693" spans="1:4" ht="15.75">
      <c r="A1693" s="52"/>
      <c r="B1693" s="52"/>
      <c r="C1693" s="52"/>
      <c r="D1693" s="52"/>
    </row>
    <row r="1694" spans="1:4" ht="15.75">
      <c r="A1694" s="52"/>
      <c r="B1694" s="52"/>
      <c r="C1694" s="52"/>
      <c r="D1694" s="52"/>
    </row>
    <row r="1695" spans="1:4" ht="15.75">
      <c r="A1695" s="52"/>
      <c r="B1695" s="52"/>
      <c r="C1695" s="52"/>
      <c r="D1695" s="52"/>
    </row>
    <row r="1696" spans="1:4" ht="15.75">
      <c r="A1696" s="52"/>
      <c r="B1696" s="52"/>
      <c r="C1696" s="52"/>
      <c r="D1696" s="52"/>
    </row>
    <row r="1697" spans="1:4" ht="15.75">
      <c r="A1697" s="52"/>
      <c r="B1697" s="52"/>
      <c r="C1697" s="52"/>
      <c r="D1697" s="52"/>
    </row>
    <row r="1698" spans="1:4" ht="15.75">
      <c r="A1698" s="52"/>
      <c r="B1698" s="52"/>
      <c r="C1698" s="52"/>
      <c r="D1698" s="52"/>
    </row>
    <row r="1699" spans="1:4" ht="15.75">
      <c r="A1699" s="52"/>
      <c r="B1699" s="52"/>
      <c r="C1699" s="52"/>
      <c r="D1699" s="52"/>
    </row>
    <row r="1700" spans="1:4" ht="15.75">
      <c r="A1700" s="52"/>
      <c r="B1700" s="52"/>
      <c r="C1700" s="52"/>
      <c r="D1700" s="52"/>
    </row>
    <row r="1701" spans="1:4" ht="15.75">
      <c r="A1701" s="52"/>
      <c r="B1701" s="52"/>
      <c r="C1701" s="52"/>
      <c r="D1701" s="52"/>
    </row>
    <row r="1702" spans="1:4" ht="15.75">
      <c r="A1702" s="52"/>
      <c r="B1702" s="52"/>
      <c r="C1702" s="52"/>
      <c r="D1702" s="52"/>
    </row>
    <row r="1703" spans="1:4" ht="15.75">
      <c r="A1703" s="52"/>
      <c r="B1703" s="52"/>
      <c r="C1703" s="52"/>
      <c r="D1703" s="52"/>
    </row>
    <row r="1704" spans="1:4" ht="15.75">
      <c r="A1704" s="52"/>
      <c r="B1704" s="52"/>
      <c r="C1704" s="52"/>
      <c r="D1704" s="52"/>
    </row>
    <row r="1705" spans="1:4" ht="15.75">
      <c r="A1705" s="52"/>
      <c r="B1705" s="52"/>
      <c r="C1705" s="52"/>
      <c r="D1705" s="52"/>
    </row>
    <row r="1706" spans="1:4" ht="15.75">
      <c r="A1706" s="52"/>
      <c r="B1706" s="52"/>
      <c r="C1706" s="52"/>
      <c r="D1706" s="52"/>
    </row>
    <row r="1707" spans="1:4" ht="15.75">
      <c r="A1707" s="52"/>
      <c r="B1707" s="52"/>
      <c r="C1707" s="52"/>
      <c r="D1707" s="52"/>
    </row>
    <row r="1708" spans="1:4" ht="15.75">
      <c r="A1708" s="52"/>
      <c r="B1708" s="52"/>
      <c r="C1708" s="52"/>
      <c r="D1708" s="52"/>
    </row>
    <row r="1709" spans="1:4" ht="15.75">
      <c r="A1709" s="52"/>
      <c r="B1709" s="52"/>
      <c r="C1709" s="52"/>
      <c r="D1709" s="52"/>
    </row>
    <row r="1710" spans="1:4" ht="15.75">
      <c r="A1710" s="52"/>
      <c r="B1710" s="52"/>
      <c r="C1710" s="52"/>
      <c r="D1710" s="52"/>
    </row>
    <row r="1711" spans="1:4" ht="15.75">
      <c r="A1711" s="52"/>
      <c r="B1711" s="52"/>
      <c r="C1711" s="52"/>
      <c r="D1711" s="52"/>
    </row>
    <row r="1712" spans="1:4" ht="15.75">
      <c r="A1712" s="52"/>
      <c r="B1712" s="52"/>
      <c r="C1712" s="52"/>
      <c r="D1712" s="52"/>
    </row>
    <row r="1713" spans="1:4" ht="15.75">
      <c r="A1713" s="52"/>
      <c r="B1713" s="52"/>
      <c r="C1713" s="52"/>
      <c r="D1713" s="52"/>
    </row>
    <row r="1714" spans="1:4" ht="15.75">
      <c r="A1714" s="52"/>
      <c r="B1714" s="52"/>
      <c r="C1714" s="52"/>
      <c r="D1714" s="52"/>
    </row>
    <row r="1715" spans="1:4" ht="15.75">
      <c r="A1715" s="52"/>
      <c r="B1715" s="52"/>
      <c r="C1715" s="52"/>
      <c r="D1715" s="52"/>
    </row>
    <row r="1716" spans="1:4" ht="15.75">
      <c r="A1716" s="52"/>
      <c r="B1716" s="52"/>
      <c r="C1716" s="52"/>
      <c r="D1716" s="52"/>
    </row>
    <row r="1717" spans="1:4" ht="15.75">
      <c r="A1717" s="52"/>
      <c r="B1717" s="52"/>
      <c r="C1717" s="52"/>
      <c r="D1717" s="52"/>
    </row>
    <row r="1718" spans="1:4" ht="15.75">
      <c r="A1718" s="52"/>
      <c r="B1718" s="52"/>
      <c r="C1718" s="52"/>
      <c r="D1718" s="52"/>
    </row>
    <row r="1719" spans="1:4" ht="15.75">
      <c r="A1719" s="52"/>
      <c r="B1719" s="52"/>
      <c r="C1719" s="52"/>
      <c r="D1719" s="52"/>
    </row>
    <row r="1720" spans="1:4" ht="15.75">
      <c r="A1720" s="52"/>
      <c r="B1720" s="52"/>
      <c r="C1720" s="52"/>
      <c r="D1720" s="52"/>
    </row>
    <row r="1721" spans="1:4" ht="15.75">
      <c r="A1721" s="52"/>
      <c r="B1721" s="52"/>
      <c r="C1721" s="52"/>
      <c r="D1721" s="52"/>
    </row>
    <row r="1722" spans="1:4" ht="15.75">
      <c r="A1722" s="52"/>
      <c r="B1722" s="52"/>
      <c r="C1722" s="52"/>
      <c r="D1722" s="52"/>
    </row>
    <row r="1723" spans="1:4" ht="15.75">
      <c r="A1723" s="52"/>
      <c r="B1723" s="52"/>
      <c r="C1723" s="52"/>
      <c r="D1723" s="52"/>
    </row>
    <row r="1724" spans="1:4" ht="15.75">
      <c r="A1724" s="52"/>
      <c r="B1724" s="52"/>
      <c r="C1724" s="52"/>
      <c r="D1724" s="52"/>
    </row>
    <row r="1725" spans="1:4" ht="15.75">
      <c r="A1725" s="52"/>
      <c r="B1725" s="52"/>
      <c r="C1725" s="52"/>
      <c r="D1725" s="52"/>
    </row>
    <row r="1726" spans="1:4" ht="15.75">
      <c r="A1726" s="52"/>
      <c r="B1726" s="52"/>
      <c r="C1726" s="52"/>
      <c r="D1726" s="52"/>
    </row>
    <row r="1727" spans="1:4" ht="15.75">
      <c r="A1727" s="52"/>
      <c r="B1727" s="52"/>
      <c r="C1727" s="52"/>
      <c r="D1727" s="52"/>
    </row>
    <row r="1728" spans="1:4" ht="15.75">
      <c r="A1728" s="52"/>
      <c r="B1728" s="52"/>
      <c r="C1728" s="52"/>
      <c r="D1728" s="52"/>
    </row>
    <row r="1729" spans="1:4" ht="15.75">
      <c r="A1729" s="52"/>
      <c r="B1729" s="52"/>
      <c r="C1729" s="52"/>
      <c r="D1729" s="52"/>
    </row>
    <row r="1730" spans="1:4" ht="15.75">
      <c r="A1730" s="52"/>
      <c r="B1730" s="52"/>
      <c r="C1730" s="52"/>
      <c r="D1730" s="52"/>
    </row>
    <row r="1731" spans="1:4" ht="15.75">
      <c r="A1731" s="52"/>
      <c r="B1731" s="52"/>
      <c r="C1731" s="52"/>
      <c r="D1731" s="52"/>
    </row>
    <row r="1732" spans="1:4" ht="15.75">
      <c r="A1732" s="52"/>
      <c r="B1732" s="52"/>
      <c r="C1732" s="52"/>
      <c r="D1732" s="52"/>
    </row>
    <row r="1733" spans="1:4" ht="15.75">
      <c r="A1733" s="52"/>
      <c r="B1733" s="52"/>
      <c r="C1733" s="52"/>
      <c r="D1733" s="52"/>
    </row>
    <row r="1734" spans="1:4" ht="15.75">
      <c r="A1734" s="52"/>
      <c r="B1734" s="52"/>
      <c r="C1734" s="52"/>
      <c r="D1734" s="52"/>
    </row>
    <row r="1735" spans="1:4" ht="15.75">
      <c r="A1735" s="52"/>
      <c r="B1735" s="52"/>
      <c r="C1735" s="52"/>
      <c r="D1735" s="52"/>
    </row>
    <row r="1736" spans="1:4" ht="15.75">
      <c r="A1736" s="52"/>
      <c r="B1736" s="52"/>
      <c r="C1736" s="52"/>
      <c r="D1736" s="52"/>
    </row>
    <row r="1737" spans="1:4" ht="15.75">
      <c r="A1737" s="52"/>
      <c r="B1737" s="52"/>
      <c r="C1737" s="52"/>
      <c r="D1737" s="52"/>
    </row>
    <row r="1738" spans="1:4" ht="15.75">
      <c r="A1738" s="52"/>
      <c r="B1738" s="52"/>
      <c r="C1738" s="52"/>
      <c r="D1738" s="52"/>
    </row>
    <row r="1739" spans="1:4" ht="15.75">
      <c r="A1739" s="52"/>
      <c r="B1739" s="52"/>
      <c r="C1739" s="52"/>
      <c r="D1739" s="52"/>
    </row>
    <row r="1740" spans="1:4" ht="15.75">
      <c r="A1740" s="52"/>
      <c r="B1740" s="52"/>
      <c r="C1740" s="52"/>
      <c r="D1740" s="52"/>
    </row>
    <row r="1741" spans="1:4" ht="15.75">
      <c r="A1741" s="52"/>
      <c r="B1741" s="52"/>
      <c r="C1741" s="52"/>
      <c r="D1741" s="52"/>
    </row>
    <row r="1742" spans="1:4" ht="15.75">
      <c r="A1742" s="52"/>
      <c r="B1742" s="52"/>
      <c r="C1742" s="52"/>
      <c r="D1742" s="52"/>
    </row>
    <row r="1743" spans="1:4" ht="15.75">
      <c r="A1743" s="52"/>
      <c r="B1743" s="52"/>
      <c r="C1743" s="52"/>
      <c r="D1743" s="52"/>
    </row>
    <row r="1744" spans="1:4" ht="15.75">
      <c r="A1744" s="52"/>
      <c r="B1744" s="52"/>
      <c r="C1744" s="52"/>
      <c r="D1744" s="52"/>
    </row>
    <row r="1745" spans="1:4" ht="15.75">
      <c r="A1745" s="52"/>
      <c r="B1745" s="52"/>
      <c r="C1745" s="52"/>
      <c r="D1745" s="52"/>
    </row>
    <row r="1746" spans="1:4" ht="15.75">
      <c r="A1746" s="52"/>
      <c r="B1746" s="52"/>
      <c r="C1746" s="52"/>
      <c r="D1746" s="52"/>
    </row>
    <row r="1747" spans="1:4" ht="15.75">
      <c r="A1747" s="52"/>
      <c r="B1747" s="52"/>
      <c r="C1747" s="52"/>
      <c r="D1747" s="52"/>
    </row>
    <row r="1748" spans="1:4" ht="15.75">
      <c r="A1748" s="52"/>
      <c r="B1748" s="52"/>
      <c r="C1748" s="52"/>
      <c r="D1748" s="52"/>
    </row>
    <row r="1749" spans="1:4" ht="15.75">
      <c r="A1749" s="52"/>
      <c r="B1749" s="52"/>
      <c r="C1749" s="52"/>
      <c r="D1749" s="52"/>
    </row>
    <row r="1750" spans="1:4" ht="15.75">
      <c r="A1750" s="52"/>
      <c r="B1750" s="52"/>
      <c r="C1750" s="52"/>
      <c r="D1750" s="52"/>
    </row>
    <row r="1751" spans="1:4" ht="15.75">
      <c r="A1751" s="52"/>
      <c r="B1751" s="52"/>
      <c r="C1751" s="52"/>
      <c r="D1751" s="52"/>
    </row>
    <row r="1752" spans="1:4" ht="15.75">
      <c r="A1752" s="52"/>
      <c r="B1752" s="52"/>
      <c r="C1752" s="52"/>
      <c r="D1752" s="52"/>
    </row>
    <row r="1753" spans="1:4" ht="15.75">
      <c r="A1753" s="52"/>
      <c r="B1753" s="52"/>
      <c r="C1753" s="52"/>
      <c r="D1753" s="52"/>
    </row>
    <row r="1754" spans="1:4" ht="15.75">
      <c r="A1754" s="52"/>
      <c r="B1754" s="52"/>
      <c r="C1754" s="52"/>
      <c r="D1754" s="52"/>
    </row>
    <row r="1755" spans="1:4" ht="15.75">
      <c r="A1755" s="52"/>
      <c r="B1755" s="52"/>
      <c r="C1755" s="52"/>
      <c r="D1755" s="52"/>
    </row>
    <row r="1756" spans="1:4" ht="15.75">
      <c r="A1756" s="52"/>
      <c r="B1756" s="52"/>
      <c r="C1756" s="52"/>
      <c r="D1756" s="52"/>
    </row>
    <row r="1757" spans="1:4" ht="15.75">
      <c r="A1757" s="52"/>
      <c r="B1757" s="52"/>
      <c r="C1757" s="52"/>
      <c r="D1757" s="52"/>
    </row>
    <row r="1758" spans="1:4" ht="15.75">
      <c r="A1758" s="52"/>
      <c r="B1758" s="52"/>
      <c r="C1758" s="52"/>
      <c r="D1758" s="52"/>
    </row>
    <row r="1759" spans="1:4" ht="15.75">
      <c r="A1759" s="52"/>
      <c r="B1759" s="52"/>
      <c r="C1759" s="52"/>
      <c r="D1759" s="52"/>
    </row>
    <row r="1760" spans="1:4" ht="15.75">
      <c r="A1760" s="52"/>
      <c r="B1760" s="52"/>
      <c r="C1760" s="52"/>
      <c r="D1760" s="52"/>
    </row>
    <row r="1761" spans="1:4" ht="15.75">
      <c r="A1761" s="52"/>
      <c r="B1761" s="52"/>
      <c r="C1761" s="52"/>
      <c r="D1761" s="52"/>
    </row>
    <row r="1762" spans="1:4" ht="15.75">
      <c r="A1762" s="52"/>
      <c r="B1762" s="52"/>
      <c r="C1762" s="52"/>
      <c r="D1762" s="52"/>
    </row>
    <row r="1763" spans="1:4" ht="15.75">
      <c r="A1763" s="52"/>
      <c r="B1763" s="52"/>
      <c r="C1763" s="52"/>
      <c r="D1763" s="52"/>
    </row>
    <row r="1764" spans="1:4" ht="15.75">
      <c r="A1764" s="52"/>
      <c r="B1764" s="52"/>
      <c r="C1764" s="52"/>
      <c r="D1764" s="52"/>
    </row>
    <row r="1765" spans="1:4" ht="15.75">
      <c r="A1765" s="52"/>
      <c r="B1765" s="52"/>
      <c r="C1765" s="52"/>
      <c r="D1765" s="52"/>
    </row>
    <row r="1766" spans="1:4" ht="15.75">
      <c r="A1766" s="52"/>
      <c r="B1766" s="52"/>
      <c r="C1766" s="52"/>
      <c r="D1766" s="52"/>
    </row>
    <row r="1767" spans="1:4" ht="15.75">
      <c r="A1767" s="52"/>
      <c r="B1767" s="52"/>
      <c r="C1767" s="52"/>
      <c r="D1767" s="52"/>
    </row>
    <row r="1768" spans="1:4" ht="15.75">
      <c r="A1768" s="52"/>
      <c r="B1768" s="52"/>
      <c r="C1768" s="52"/>
      <c r="D1768" s="52"/>
    </row>
    <row r="1769" spans="1:4" ht="15.75">
      <c r="A1769" s="52"/>
      <c r="B1769" s="52"/>
      <c r="C1769" s="52"/>
      <c r="D1769" s="52"/>
    </row>
    <row r="1770" spans="1:4" ht="15.75">
      <c r="A1770" s="52"/>
      <c r="B1770" s="52"/>
      <c r="C1770" s="52"/>
      <c r="D1770" s="52"/>
    </row>
    <row r="1771" spans="1:4" ht="15.75">
      <c r="A1771" s="52"/>
      <c r="B1771" s="52"/>
      <c r="C1771" s="52"/>
      <c r="D1771" s="52"/>
    </row>
    <row r="1772" spans="1:4" ht="15.75">
      <c r="A1772" s="52"/>
      <c r="B1772" s="52"/>
      <c r="C1772" s="52"/>
      <c r="D1772" s="52"/>
    </row>
    <row r="1773" spans="1:4" ht="15.75">
      <c r="A1773" s="52"/>
      <c r="B1773" s="52"/>
      <c r="C1773" s="52"/>
      <c r="D1773" s="52"/>
    </row>
    <row r="1774" spans="1:4" ht="15.75">
      <c r="A1774" s="52"/>
      <c r="B1774" s="52"/>
      <c r="C1774" s="52"/>
      <c r="D1774" s="52"/>
    </row>
    <row r="1775" spans="1:4" ht="15.75">
      <c r="A1775" s="52"/>
      <c r="B1775" s="52"/>
      <c r="C1775" s="52"/>
      <c r="D1775" s="52"/>
    </row>
    <row r="1776" spans="1:4" ht="15.75">
      <c r="A1776" s="52"/>
      <c r="B1776" s="52"/>
      <c r="C1776" s="52"/>
      <c r="D1776" s="52"/>
    </row>
    <row r="1777" spans="1:4" ht="15.75">
      <c r="A1777" s="52"/>
      <c r="B1777" s="52"/>
      <c r="C1777" s="52"/>
      <c r="D1777" s="52"/>
    </row>
    <row r="1778" spans="1:4" ht="15.75">
      <c r="A1778" s="52"/>
      <c r="B1778" s="52"/>
      <c r="C1778" s="52"/>
      <c r="D1778" s="52"/>
    </row>
    <row r="1779" spans="1:4" ht="15.75">
      <c r="A1779" s="52"/>
      <c r="B1779" s="52"/>
      <c r="C1779" s="52"/>
      <c r="D1779" s="52"/>
    </row>
    <row r="1780" spans="1:4" ht="15.75">
      <c r="A1780" s="52"/>
      <c r="B1780" s="52"/>
      <c r="C1780" s="52"/>
      <c r="D1780" s="52"/>
    </row>
    <row r="1781" spans="1:4" ht="15.75">
      <c r="A1781" s="52"/>
      <c r="B1781" s="52"/>
      <c r="C1781" s="52"/>
      <c r="D1781" s="52"/>
    </row>
    <row r="1782" spans="1:4" ht="15.75">
      <c r="A1782" s="52"/>
      <c r="B1782" s="52"/>
      <c r="C1782" s="52"/>
      <c r="D1782" s="52"/>
    </row>
    <row r="1783" spans="1:4" ht="15.75">
      <c r="A1783" s="52"/>
      <c r="B1783" s="52"/>
      <c r="C1783" s="52"/>
      <c r="D1783" s="52"/>
    </row>
    <row r="1784" spans="1:4" ht="15.75">
      <c r="A1784" s="52"/>
      <c r="B1784" s="52"/>
      <c r="C1784" s="52"/>
      <c r="D1784" s="52"/>
    </row>
    <row r="1785" spans="1:4" ht="15.75">
      <c r="A1785" s="52"/>
      <c r="B1785" s="52"/>
      <c r="C1785" s="52"/>
      <c r="D1785" s="52"/>
    </row>
    <row r="1786" spans="1:4" ht="15.75">
      <c r="A1786" s="52"/>
      <c r="B1786" s="52"/>
      <c r="C1786" s="52"/>
      <c r="D1786" s="52"/>
    </row>
    <row r="1787" spans="1:4" ht="15.75">
      <c r="A1787" s="52"/>
      <c r="B1787" s="52"/>
      <c r="C1787" s="52"/>
      <c r="D1787" s="52"/>
    </row>
    <row r="1788" spans="1:4" ht="15.75">
      <c r="A1788" s="52"/>
      <c r="B1788" s="52"/>
      <c r="C1788" s="52"/>
      <c r="D1788" s="52"/>
    </row>
    <row r="1789" spans="1:4" ht="15.75">
      <c r="A1789" s="52"/>
      <c r="B1789" s="52"/>
      <c r="C1789" s="52"/>
      <c r="D1789" s="52"/>
    </row>
    <row r="1790" spans="1:4" ht="15.75">
      <c r="A1790" s="52"/>
      <c r="B1790" s="52"/>
      <c r="C1790" s="52"/>
      <c r="D1790" s="52"/>
    </row>
    <row r="1791" spans="1:4" ht="15.75">
      <c r="A1791" s="52"/>
      <c r="B1791" s="52"/>
      <c r="C1791" s="52"/>
      <c r="D1791" s="52"/>
    </row>
    <row r="1792" spans="1:4" ht="15.75">
      <c r="A1792" s="52"/>
      <c r="B1792" s="52"/>
      <c r="C1792" s="52"/>
      <c r="D1792" s="52"/>
    </row>
    <row r="1793" spans="1:4" ht="15.75">
      <c r="A1793" s="52"/>
      <c r="B1793" s="52"/>
      <c r="C1793" s="52"/>
      <c r="D1793" s="52"/>
    </row>
    <row r="1794" spans="1:4" ht="15.75">
      <c r="A1794" s="52"/>
      <c r="B1794" s="52"/>
      <c r="C1794" s="52"/>
      <c r="D1794" s="52"/>
    </row>
    <row r="1795" spans="1:4" ht="15.75">
      <c r="A1795" s="52"/>
      <c r="B1795" s="52"/>
      <c r="C1795" s="52"/>
      <c r="D1795" s="52"/>
    </row>
    <row r="1796" spans="1:4" ht="15.75">
      <c r="A1796" s="52"/>
      <c r="B1796" s="52"/>
      <c r="C1796" s="52"/>
      <c r="D1796" s="52"/>
    </row>
    <row r="1797" spans="1:4" ht="15.75">
      <c r="A1797" s="52"/>
      <c r="B1797" s="52"/>
      <c r="C1797" s="52"/>
      <c r="D1797" s="52"/>
    </row>
    <row r="1798" spans="1:4" ht="15.75">
      <c r="A1798" s="52"/>
      <c r="B1798" s="52"/>
      <c r="C1798" s="52"/>
      <c r="D1798" s="52"/>
    </row>
    <row r="1799" spans="1:4" ht="15.75">
      <c r="A1799" s="52"/>
      <c r="B1799" s="52"/>
      <c r="C1799" s="52"/>
      <c r="D1799" s="52"/>
    </row>
    <row r="1800" spans="1:4" ht="15.75">
      <c r="A1800" s="52"/>
      <c r="B1800" s="52"/>
      <c r="C1800" s="52"/>
      <c r="D1800" s="52"/>
    </row>
    <row r="1801" spans="1:4" ht="15.75">
      <c r="A1801" s="52"/>
      <c r="B1801" s="52"/>
      <c r="C1801" s="52"/>
      <c r="D1801" s="52"/>
    </row>
    <row r="1802" spans="1:4" ht="15.75">
      <c r="A1802" s="52"/>
      <c r="B1802" s="52"/>
      <c r="C1802" s="52"/>
      <c r="D1802" s="52"/>
    </row>
    <row r="1803" spans="1:4" ht="15.75">
      <c r="A1803" s="52"/>
      <c r="B1803" s="52"/>
      <c r="C1803" s="52"/>
      <c r="D1803" s="52"/>
    </row>
    <row r="1804" spans="1:4" ht="15.75">
      <c r="A1804" s="52"/>
      <c r="B1804" s="52"/>
      <c r="C1804" s="52"/>
      <c r="D1804" s="52"/>
    </row>
    <row r="1805" spans="1:4" ht="15.75">
      <c r="A1805" s="52"/>
      <c r="B1805" s="52"/>
      <c r="C1805" s="52"/>
      <c r="D1805" s="52"/>
    </row>
    <row r="1806" spans="1:4" ht="15.75">
      <c r="A1806" s="52"/>
      <c r="B1806" s="52"/>
      <c r="C1806" s="52"/>
      <c r="D1806" s="52"/>
    </row>
    <row r="1807" spans="1:4" ht="15.75">
      <c r="A1807" s="52"/>
      <c r="B1807" s="52"/>
      <c r="C1807" s="52"/>
      <c r="D1807" s="52"/>
    </row>
    <row r="1808" spans="1:4" ht="15.75">
      <c r="A1808" s="52"/>
      <c r="B1808" s="52"/>
      <c r="C1808" s="52"/>
      <c r="D1808" s="52"/>
    </row>
    <row r="1809" spans="1:4" ht="15.75">
      <c r="A1809" s="52"/>
      <c r="B1809" s="52"/>
      <c r="C1809" s="52"/>
      <c r="D1809" s="52"/>
    </row>
    <row r="1810" spans="1:4" ht="15.75">
      <c r="A1810" s="52"/>
      <c r="B1810" s="52"/>
      <c r="C1810" s="52"/>
      <c r="D1810" s="52"/>
    </row>
    <row r="1811" spans="1:4" ht="15.75">
      <c r="A1811" s="52"/>
      <c r="B1811" s="52"/>
      <c r="C1811" s="52"/>
      <c r="D1811" s="52"/>
    </row>
    <row r="1812" spans="1:4" ht="15.75">
      <c r="A1812" s="52"/>
      <c r="B1812" s="52"/>
      <c r="C1812" s="52"/>
      <c r="D1812" s="52"/>
    </row>
    <row r="1813" spans="1:4" ht="15.75">
      <c r="A1813" s="52"/>
      <c r="B1813" s="52"/>
      <c r="C1813" s="52"/>
      <c r="D1813" s="52"/>
    </row>
    <row r="1814" spans="1:4" ht="15.75">
      <c r="A1814" s="52"/>
      <c r="B1814" s="52"/>
      <c r="C1814" s="52"/>
      <c r="D1814" s="52"/>
    </row>
    <row r="1815" spans="1:4" ht="15.75">
      <c r="A1815" s="52"/>
      <c r="B1815" s="52"/>
      <c r="C1815" s="52"/>
      <c r="D1815" s="52"/>
    </row>
    <row r="1816" spans="1:4" ht="15.75">
      <c r="A1816" s="52"/>
      <c r="B1816" s="52"/>
      <c r="C1816" s="52"/>
      <c r="D1816" s="52"/>
    </row>
    <row r="1817" spans="1:4" ht="15.75">
      <c r="A1817" s="52"/>
      <c r="B1817" s="52"/>
      <c r="C1817" s="52"/>
      <c r="D1817" s="52"/>
    </row>
    <row r="1818" spans="1:4" ht="15.75">
      <c r="A1818" s="52"/>
      <c r="B1818" s="52"/>
      <c r="C1818" s="52"/>
      <c r="D1818" s="52"/>
    </row>
    <row r="1819" spans="1:4" ht="15.75">
      <c r="A1819" s="52"/>
      <c r="B1819" s="52"/>
      <c r="C1819" s="52"/>
      <c r="D1819" s="52"/>
    </row>
    <row r="1820" spans="1:4" ht="15.75">
      <c r="A1820" s="52"/>
      <c r="B1820" s="52"/>
      <c r="C1820" s="52"/>
      <c r="D1820" s="52"/>
    </row>
    <row r="1821" spans="1:4" ht="15.75">
      <c r="A1821" s="52"/>
      <c r="B1821" s="52"/>
      <c r="C1821" s="52"/>
      <c r="D1821" s="52"/>
    </row>
    <row r="1822" spans="1:4" ht="15.75">
      <c r="A1822" s="52"/>
      <c r="B1822" s="52"/>
      <c r="C1822" s="52"/>
      <c r="D1822" s="52"/>
    </row>
    <row r="1823" spans="1:4" ht="15.75">
      <c r="A1823" s="52"/>
      <c r="B1823" s="52"/>
      <c r="C1823" s="52"/>
      <c r="D1823" s="52"/>
    </row>
    <row r="1824" spans="1:4" ht="15.75">
      <c r="A1824" s="52"/>
      <c r="B1824" s="52"/>
      <c r="C1824" s="52"/>
      <c r="D1824" s="52"/>
    </row>
    <row r="1825" spans="1:4" ht="15.75">
      <c r="A1825" s="52"/>
      <c r="B1825" s="52"/>
      <c r="C1825" s="52"/>
      <c r="D1825" s="52"/>
    </row>
    <row r="1826" spans="1:4" ht="15.75">
      <c r="A1826" s="52"/>
      <c r="B1826" s="52"/>
      <c r="C1826" s="52"/>
      <c r="D1826" s="52"/>
    </row>
    <row r="1827" spans="1:4" ht="15.75">
      <c r="A1827" s="52"/>
      <c r="B1827" s="52"/>
      <c r="C1827" s="52"/>
      <c r="D1827" s="52"/>
    </row>
    <row r="1828" spans="1:4" ht="15.75">
      <c r="A1828" s="52"/>
      <c r="B1828" s="52"/>
      <c r="C1828" s="52"/>
      <c r="D1828" s="52"/>
    </row>
    <row r="1829" spans="1:4" ht="15.75">
      <c r="A1829" s="52"/>
      <c r="B1829" s="52"/>
      <c r="C1829" s="52"/>
      <c r="D1829" s="52"/>
    </row>
    <row r="1830" spans="1:4" ht="15.75">
      <c r="A1830" s="52"/>
      <c r="B1830" s="52"/>
      <c r="C1830" s="52"/>
      <c r="D1830" s="52"/>
    </row>
    <row r="1831" spans="1:4" ht="15.75">
      <c r="A1831" s="52"/>
      <c r="B1831" s="52"/>
      <c r="C1831" s="52"/>
      <c r="D1831" s="52"/>
    </row>
    <row r="1832" spans="1:4" ht="15.75">
      <c r="A1832" s="52"/>
      <c r="B1832" s="52"/>
      <c r="C1832" s="52"/>
      <c r="D1832" s="52"/>
    </row>
    <row r="1833" spans="1:4" ht="15.75">
      <c r="A1833" s="52"/>
      <c r="B1833" s="52"/>
      <c r="C1833" s="52"/>
      <c r="D1833" s="52"/>
    </row>
    <row r="1834" spans="1:4" ht="15.75">
      <c r="A1834" s="52"/>
      <c r="B1834" s="52"/>
      <c r="C1834" s="52"/>
      <c r="D1834" s="52"/>
    </row>
    <row r="1835" spans="1:4" ht="15.75">
      <c r="A1835" s="52"/>
      <c r="B1835" s="52"/>
      <c r="C1835" s="52"/>
      <c r="D1835" s="52"/>
    </row>
    <row r="1836" spans="1:4" ht="15.75">
      <c r="A1836" s="52"/>
      <c r="B1836" s="52"/>
      <c r="C1836" s="52"/>
      <c r="D1836" s="52"/>
    </row>
    <row r="1837" spans="1:4" ht="15.75">
      <c r="A1837" s="52"/>
      <c r="B1837" s="52"/>
      <c r="C1837" s="52"/>
      <c r="D1837" s="52"/>
    </row>
    <row r="1838" spans="1:4" ht="15.75">
      <c r="A1838" s="52"/>
      <c r="B1838" s="52"/>
      <c r="C1838" s="52"/>
      <c r="D1838" s="52"/>
    </row>
    <row r="1839" spans="1:4" ht="15.75">
      <c r="A1839" s="52"/>
      <c r="B1839" s="52"/>
      <c r="C1839" s="52"/>
      <c r="D1839" s="52"/>
    </row>
    <row r="1840" spans="1:4" ht="15.75">
      <c r="A1840" s="52"/>
      <c r="B1840" s="52"/>
      <c r="C1840" s="52"/>
      <c r="D1840" s="52"/>
    </row>
    <row r="1841" spans="1:4" ht="15.75">
      <c r="A1841" s="52"/>
      <c r="B1841" s="52"/>
      <c r="C1841" s="52"/>
      <c r="D1841" s="52"/>
    </row>
    <row r="1842" spans="1:4" ht="15.75">
      <c r="A1842" s="52"/>
      <c r="B1842" s="52"/>
      <c r="C1842" s="52"/>
      <c r="D1842" s="52"/>
    </row>
    <row r="1843" spans="1:4" ht="15.75">
      <c r="A1843" s="52"/>
      <c r="B1843" s="52"/>
      <c r="C1843" s="52"/>
      <c r="D1843" s="52"/>
    </row>
    <row r="1844" spans="1:4" ht="15.75">
      <c r="A1844" s="52"/>
      <c r="B1844" s="52"/>
      <c r="C1844" s="52"/>
      <c r="D1844" s="52"/>
    </row>
    <row r="1845" spans="1:4" ht="15.75">
      <c r="A1845" s="52"/>
      <c r="B1845" s="52"/>
      <c r="C1845" s="52"/>
      <c r="D1845" s="52"/>
    </row>
    <row r="1846" spans="1:4" ht="15.75">
      <c r="A1846" s="52"/>
      <c r="B1846" s="52"/>
      <c r="C1846" s="52"/>
      <c r="D1846" s="52"/>
    </row>
    <row r="1847" spans="1:4" ht="15.75">
      <c r="A1847" s="52"/>
      <c r="B1847" s="52"/>
      <c r="C1847" s="52"/>
      <c r="D1847" s="52"/>
    </row>
    <row r="1848" spans="1:4" ht="15.75">
      <c r="A1848" s="52"/>
      <c r="B1848" s="52"/>
      <c r="C1848" s="52"/>
      <c r="D1848" s="52"/>
    </row>
    <row r="1849" spans="1:4" ht="15.75">
      <c r="A1849" s="52"/>
      <c r="B1849" s="52"/>
      <c r="C1849" s="52"/>
      <c r="D1849" s="52"/>
    </row>
    <row r="1850" spans="1:4" ht="15.75">
      <c r="A1850" s="52"/>
      <c r="B1850" s="52"/>
      <c r="C1850" s="52"/>
      <c r="D1850" s="52"/>
    </row>
    <row r="1851" spans="1:4" ht="15.75">
      <c r="A1851" s="52"/>
      <c r="B1851" s="52"/>
      <c r="C1851" s="52"/>
      <c r="D1851" s="52"/>
    </row>
    <row r="1852" spans="1:4" ht="15.75">
      <c r="A1852" s="52"/>
      <c r="B1852" s="52"/>
      <c r="C1852" s="52"/>
      <c r="D1852" s="52"/>
    </row>
    <row r="1853" spans="1:4" ht="15.75">
      <c r="A1853" s="52"/>
      <c r="B1853" s="52"/>
      <c r="C1853" s="52"/>
      <c r="D1853" s="52"/>
    </row>
    <row r="1854" spans="1:4" ht="15.75">
      <c r="A1854" s="52"/>
      <c r="B1854" s="52"/>
      <c r="C1854" s="52"/>
      <c r="D1854" s="52"/>
    </row>
  </sheetData>
  <mergeCells count="6">
    <mergeCell ref="A40:B40"/>
    <mergeCell ref="E4:J5"/>
    <mergeCell ref="A12:B12"/>
    <mergeCell ref="A1:D1"/>
    <mergeCell ref="A3:D3"/>
    <mergeCell ref="A4:D4"/>
  </mergeCells>
  <printOptions horizontalCentered="1"/>
  <pageMargins left="0" right="0" top="0.3937007874015748" bottom="0.3937007874015748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2012-06-14T14:22:33Z</cp:lastPrinted>
  <dcterms:created xsi:type="dcterms:W3CDTF">1997-01-17T14:02:09Z</dcterms:created>
  <dcterms:modified xsi:type="dcterms:W3CDTF">2012-06-14T14:27:15Z</dcterms:modified>
  <cp:category/>
  <cp:version/>
  <cp:contentType/>
  <cp:contentStatus/>
</cp:coreProperties>
</file>